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8680" yWindow="-120" windowWidth="29040" windowHeight="15720"/>
  </bookViews>
  <sheets>
    <sheet name="Application" sheetId="1" r:id="rId1"/>
    <sheet name="Data Protection" sheetId="4" r:id="rId2"/>
    <sheet name="Access Import" sheetId="2" r:id="rId3"/>
    <sheet name="Inputs" sheetId="3" r:id="rId4"/>
  </sheets>
  <calcPr calcId="114210"/>
</workbook>
</file>

<file path=xl/calcChain.xml><?xml version="1.0" encoding="utf-8"?>
<calcChain xmlns="http://schemas.openxmlformats.org/spreadsheetml/2006/main">
  <c r="J2" i="3"/>
  <c r="K2"/>
  <c r="AG2" i="2"/>
  <c r="B43" i="1"/>
  <c r="B44"/>
  <c r="E43"/>
  <c r="F98"/>
  <c r="AF2" i="2"/>
  <c r="BX2"/>
  <c r="BW2"/>
  <c r="F79" i="1"/>
  <c r="I5" i="3"/>
  <c r="I2"/>
  <c r="BJ2" i="2"/>
  <c r="F113" i="1"/>
  <c r="BA2" i="2"/>
  <c r="BI2"/>
  <c r="R2"/>
  <c r="G121" i="1"/>
  <c r="BV2" i="2"/>
  <c r="F114" i="1"/>
  <c r="BU2" i="2"/>
  <c r="F75" i="1"/>
  <c r="AE2" i="2"/>
  <c r="AD2"/>
  <c r="AB2"/>
  <c r="BT2"/>
  <c r="G131" i="1"/>
  <c r="D112"/>
  <c r="C237"/>
  <c r="BS2" i="2"/>
  <c r="BR2"/>
  <c r="BQ2"/>
  <c r="BP2"/>
  <c r="BO2"/>
  <c r="BN2"/>
  <c r="BM2"/>
  <c r="BL2"/>
  <c r="BK2"/>
  <c r="B63" i="1"/>
  <c r="BH2" i="2"/>
  <c r="BF2"/>
  <c r="BG2"/>
  <c r="BE2"/>
  <c r="BD2"/>
  <c r="F172" i="1"/>
  <c r="E120"/>
  <c r="G137"/>
  <c r="AK2" i="2"/>
  <c r="D160" i="1"/>
  <c r="D161"/>
  <c r="D162"/>
  <c r="BC2" i="2"/>
  <c r="BB2"/>
  <c r="B203" i="1"/>
  <c r="B204"/>
  <c r="B205"/>
  <c r="B206"/>
  <c r="B207"/>
  <c r="B202"/>
  <c r="B208"/>
  <c r="I40"/>
  <c r="W2" i="2"/>
  <c r="V2"/>
  <c r="U2"/>
  <c r="S2"/>
  <c r="X2"/>
  <c r="G108" i="1"/>
  <c r="H108"/>
  <c r="AZ2" i="2"/>
  <c r="F169" i="1"/>
  <c r="E107"/>
  <c r="AQ2" i="2"/>
  <c r="H2"/>
  <c r="G2"/>
  <c r="AY2"/>
  <c r="AX2"/>
  <c r="AW2"/>
  <c r="AV2"/>
  <c r="AT2"/>
  <c r="AS2"/>
  <c r="AR2"/>
  <c r="AP2"/>
  <c r="AO2"/>
  <c r="AN2"/>
  <c r="AM2"/>
  <c r="AJ2"/>
  <c r="AI2"/>
  <c r="AH2"/>
  <c r="AC2"/>
  <c r="AA2"/>
  <c r="Z2"/>
  <c r="Y2"/>
  <c r="Q2"/>
  <c r="P2"/>
  <c r="O2"/>
  <c r="N2"/>
  <c r="M2"/>
  <c r="L2"/>
  <c r="K2"/>
  <c r="J2"/>
  <c r="I2"/>
  <c r="F2"/>
  <c r="E2"/>
  <c r="D2"/>
  <c r="C2"/>
  <c r="B2"/>
  <c r="B8" i="3"/>
  <c r="F170" i="1"/>
  <c r="C190"/>
  <c r="F171"/>
  <c r="C191"/>
  <c r="B13" i="3"/>
  <c r="A2" i="2"/>
  <c r="AL2"/>
  <c r="D163" i="1"/>
  <c r="E131"/>
  <c r="B9" i="3"/>
  <c r="B17"/>
  <c r="A207" i="1"/>
  <c r="I38"/>
  <c r="E137"/>
  <c r="B14" i="3"/>
  <c r="B18"/>
  <c r="A205" i="1"/>
  <c r="I35"/>
  <c r="D164"/>
  <c r="J9"/>
  <c r="B209"/>
  <c r="B20" i="3"/>
  <c r="B3"/>
  <c r="AU2" i="2"/>
</calcChain>
</file>

<file path=xl/sharedStrings.xml><?xml version="1.0" encoding="utf-8"?>
<sst xmlns="http://schemas.openxmlformats.org/spreadsheetml/2006/main" count="443" uniqueCount="362">
  <si>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</si>
  <si>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</si>
  <si>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</si>
  <si>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</si>
  <si>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</si>
  <si>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</si>
  <si>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</si>
  <si>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</si>
  <si>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</si>
  <si>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</si>
  <si>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</si>
  <si>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</si>
  <si>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</si>
  <si>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</si>
  <si>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</si>
  <si>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</si>
  <si>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</si>
  <si>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</si>
  <si>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</si>
  <si>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</si>
  <si>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</si>
  <si>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</si>
  <si>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</si>
  <si>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</si>
  <si>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</si>
  <si>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</si>
  <si>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</si>
  <si>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</si>
  <si>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</si>
  <si>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</si>
  <si>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</si>
  <si>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</si>
  <si>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</si>
  <si>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</si>
  <si>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</si>
  <si>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</si>
  <si>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</si>
  <si>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</si>
  <si>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</si>
  <si>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</si>
  <si>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</si>
  <si>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</si>
  <si>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</si>
  <si>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</si>
  <si>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</si>
  <si>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</si>
  <si>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</si>
  <si>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</si>
  <si>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</si>
  <si>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</si>
  <si>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</si>
  <si>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</si>
  <si>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</si>
  <si>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</si>
  <si>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</si>
  <si>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No. of spinnakers</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</si>
  <si>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</si>
  <si>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</si>
  <si>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</si>
  <si>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</si>
  <si>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</si>
  <si>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</si>
  <si>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</si>
  <si>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</si>
  <si>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</si>
  <si>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</si>
  <si>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</si>
  <si>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</si>
  <si>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</si>
  <si>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</si>
  <si>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</si>
  <si>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</si>
  <si>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</si>
  <si>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</si>
  <si>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</si>
  <si>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</si>
  <si>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</si>
  <si>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</si>
  <si>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</si>
  <si>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</si>
  <si>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</si>
  <si>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</si>
  <si>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</si>
  <si>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</si>
  <si>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</si>
  <si>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</si>
  <si>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</si>
  <si>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</si>
  <si>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</si>
  <si>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</si>
  <si>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</si>
  <si>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</si>
  <si>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</si>
  <si>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</si>
  <si>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</si>
  <si>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</si>
  <si>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</si>
  <si>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</si>
  <si>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</si>
  <si>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</si>
  <si>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</si>
  <si>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</si>
  <si>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</si>
  <si>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</si>
  <si>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</si>
  <si>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</si>
  <si>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</si>
  <si>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</si>
  <si>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</si>
  <si>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</si>
  <si>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</si>
  <si>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</si>
  <si>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</si>
  <si>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</si>
  <si>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</si>
  <si>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</si>
  <si>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</si>
  <si>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</si>
  <si>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</si>
  <si>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</si>
  <si>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</si>
  <si>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</si>
  <si>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</si>
  <si>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</si>
  <si>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</si>
  <si>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</si>
  <si>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</si>
  <si>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</si>
  <si>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</si>
  <si>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</si>
  <si>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</si>
  <si>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</si>
  <si>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</si>
  <si>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</si>
  <si>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</si>
  <si>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</si>
  <si>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</si>
  <si>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</si>
  <si>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</si>
  <si>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</si>
  <si>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</si>
  <si>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</si>
  <si>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</si>
  <si>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</si>
  <si>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</si>
  <si>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</si>
  <si>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</si>
  <si>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</si>
  <si>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</si>
  <si>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</si>
  <si>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(kg)</t>
  </si>
  <si>
    <t>Aft stays or sets of stays</t>
  </si>
  <si>
    <t>FinLead</t>
  </si>
  <si>
    <t>AftRigging</t>
  </si>
  <si>
    <t>new 2017</t>
  </si>
  <si>
    <t>SS</t>
  </si>
  <si>
    <t>sweepback</t>
  </si>
  <si>
    <t>D62</t>
  </si>
  <si>
    <t>Yes or No</t>
  </si>
  <si>
    <t>1 = yes, 0 = no or blank</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</si>
  <si>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</si>
  <si>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</si>
  <si>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</si>
  <si>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</si>
  <si>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</si>
  <si>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</si>
  <si>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</si>
  <si>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</si>
  <si>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</si>
  <si>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</si>
  <si>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</si>
  <si>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</si>
  <si>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No. of flying headsails</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</si>
  <si>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</si>
  <si>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</si>
  <si>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</si>
  <si>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</si>
  <si>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</si>
  <si>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</si>
  <si>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</si>
  <si>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</si>
  <si>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</si>
  <si>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</si>
  <si>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</si>
  <si>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</si>
  <si>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</si>
  <si>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</si>
  <si>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</si>
  <si>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</si>
  <si>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</si>
  <si>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</si>
  <si>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</si>
  <si>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</si>
  <si>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</si>
  <si>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</si>
  <si>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</si>
  <si>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</si>
  <si>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</si>
  <si>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</si>
  <si>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</si>
  <si>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</si>
  <si>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</si>
  <si>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</si>
  <si>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</si>
  <si>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</si>
  <si>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</si>
  <si>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</si>
  <si>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</si>
  <si>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</si>
  <si>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</si>
  <si>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</si>
  <si>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</si>
  <si>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</si>
  <si>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</si>
  <si>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</si>
  <si>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</si>
  <si>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</si>
  <si>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</si>
  <si>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</si>
  <si>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</si>
  <si>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</si>
  <si>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</si>
  <si>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</si>
  <si>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</si>
  <si>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</si>
  <si>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</si>
  <si>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</si>
  <si>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</si>
  <si>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</si>
  <si>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</si>
  <si>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</si>
  <si>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</si>
  <si>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</si>
  <si>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</si>
  <si>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</si>
  <si>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</si>
  <si>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</si>
  <si>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</si>
  <si>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</si>
  <si>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</si>
  <si>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</si>
  <si>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</si>
  <si>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</si>
  <si>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</si>
  <si>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</si>
  <si>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</si>
  <si>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</si>
  <si>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</si>
  <si>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</si>
  <si>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</si>
  <si>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</si>
  <si>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</si>
  <si>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</si>
  <si>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</si>
  <si>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</si>
  <si>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</si>
  <si>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</si>
  <si>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</si>
  <si>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</si>
  <si>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</si>
  <si>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</si>
  <si>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</si>
  <si>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</si>
  <si>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</si>
  <si>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</si>
  <si>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</si>
  <si>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</si>
  <si>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</si>
  <si>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</si>
  <si>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</si>
  <si>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</si>
  <si>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</si>
  <si>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</si>
  <si>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</si>
  <si>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</si>
  <si>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</si>
  <si>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</si>
  <si>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</si>
  <si>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</si>
  <si>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</si>
  <si>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</si>
  <si>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</si>
  <si>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</si>
  <si>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</si>
  <si>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</si>
  <si>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 xml:space="preserve">**Note bulb weight definition changed in 2020 </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</si>
  <si>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</si>
  <si>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</si>
  <si>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</si>
  <si>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</si>
  <si>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</si>
  <si>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</si>
  <si>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</si>
  <si>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</si>
  <si>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Address </t>
    </r>
    <r>
      <rPr>
        <sz val="10"/>
        <color indexed="10"/>
        <rFont val="Arial"/>
        <family val="2"/>
      </rPr>
      <t>IF CHANGED</t>
    </r>
  </si>
  <si>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</si>
  <si>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</si>
  <si>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</si>
  <si>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</si>
  <si>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</si>
  <si>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</si>
  <si>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</si>
  <si>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</si>
  <si>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</si>
  <si>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</si>
  <si>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</si>
  <si>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</si>
  <si>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</si>
  <si>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</si>
  <si>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</si>
  <si>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</si>
  <si>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</si>
  <si>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</si>
  <si>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</si>
  <si>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</si>
  <si>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</si>
  <si>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</si>
  <si>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</si>
  <si>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indexed="3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</si>
  <si>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</si>
  <si>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</si>
  <si>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</si>
  <si>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</si>
  <si>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</si>
  <si>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</si>
  <si>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</si>
  <si>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</si>
  <si>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</si>
  <si>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</si>
  <si>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</si>
  <si>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</si>
  <si>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</si>
  <si>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No. of headsails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</si>
  <si>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</si>
  <si>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</si>
  <si>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</si>
  <si>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</si>
  <si>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</si>
  <si>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</si>
  <si>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</si>
  <si>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</si>
  <si>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</si>
  <si>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</si>
  <si>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</si>
  <si>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</si>
  <si>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</si>
  <si>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</si>
  <si>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</si>
  <si>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A</t>
  </si>
  <si>
    <r>
      <t xml:space="preserve">Owner </t>
    </r>
    <r>
      <rPr>
        <b/>
        <sz val="10"/>
        <color indexed="10"/>
        <rFont val="Arial"/>
        <family val="2"/>
      </rPr>
      <t>IF CHANGED</t>
    </r>
  </si>
  <si>
    <t>Amendment</t>
  </si>
  <si>
    <t>Must be a current valid certificate</t>
  </si>
  <si>
    <t>IRC Amendment and/or Reregistration</t>
  </si>
  <si>
    <t>Reregistration: change of owner on a current valid certificate</t>
  </si>
  <si>
    <t>Rereg:</t>
  </si>
  <si>
    <t>Material in keel fin per rule 19.6</t>
  </si>
  <si>
    <r>
      <rPr>
        <b/>
        <i/>
        <sz val="9"/>
        <rFont val="Arial"/>
        <family val="2"/>
      </rPr>
      <t>Select major changes below if applicable.</t>
    </r>
    <r>
      <rPr>
        <i/>
        <sz val="9"/>
        <rFont val="Arial"/>
        <family val="2"/>
      </rPr>
      <t xml:space="preserve"> The Rating Office will require drawings and/or photos as appropriate and details of materials and may request further information before issuing the certificate. </t>
    </r>
    <r>
      <rPr>
        <b/>
        <i/>
        <sz val="9"/>
        <rFont val="Arial"/>
        <family val="2"/>
      </rPr>
      <t>To avoid delays please supply as much information as possible at the time of application.</t>
    </r>
  </si>
  <si>
    <t xml:space="preserve">*If Boat Weight has changed significantly, please give the reasons. </t>
  </si>
  <si>
    <t>Tick ONLY if LH changed / remeasured</t>
  </si>
  <si>
    <t>v.240614 HKSF</t>
  </si>
  <si>
    <t>Name of Yacht Club:</t>
  </si>
  <si>
    <t>Account Number:</t>
  </si>
</sst>
</file>

<file path=xl/styles.xml><?xml version="1.0" encoding="utf-8"?>
<styleSheet xmlns="http://schemas.openxmlformats.org/spreadsheetml/2006/main">
  <numFmts count="3">
    <numFmt numFmtId="164" formatCode="&quot;£&quot;#,##0.00"/>
    <numFmt numFmtId="165" formatCode="0.0"/>
    <numFmt numFmtId="166" formatCode="[$-809]d\ mmmm\ yyyy;@"/>
  </numFmts>
  <fonts count="58">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u/>
      <sz val="9"/>
      <color indexed="12"/>
      <name val="Arial"/>
      <family val="2"/>
    </font>
    <font>
      <i/>
      <sz val="9"/>
      <color indexed="62"/>
      <name val="Arial"/>
      <family val="2"/>
    </font>
    <font>
      <b/>
      <sz val="10"/>
      <color indexed="30"/>
      <name val="Arial"/>
      <family val="2"/>
    </font>
    <font>
      <b/>
      <sz val="36"/>
      <name val="Arial"/>
      <family val="2"/>
    </font>
    <font>
      <b/>
      <u/>
      <sz val="10"/>
      <color indexed="12"/>
      <name val="Arial"/>
      <family val="2"/>
    </font>
    <font>
      <sz val="10"/>
      <color indexed="12"/>
      <name val="Arial"/>
      <family val="2"/>
    </font>
    <font>
      <sz val="10"/>
      <color indexed="10"/>
      <name val="Arial"/>
      <family val="2"/>
    </font>
    <font>
      <sz val="9"/>
      <color indexed="12"/>
      <name val="Arial"/>
      <family val="2"/>
    </font>
    <font>
      <i/>
      <sz val="10"/>
      <color indexed="10"/>
      <name val="Arial"/>
      <family val="2"/>
    </font>
    <font>
      <sz val="9"/>
      <color indexed="10"/>
      <name val="Arial"/>
      <family val="2"/>
    </font>
    <font>
      <sz val="10"/>
      <color indexed="30"/>
      <name val="Arial"/>
      <family val="2"/>
    </font>
    <font>
      <sz val="9"/>
      <color indexed="30"/>
      <name val="Arial"/>
      <family val="2"/>
    </font>
    <font>
      <i/>
      <sz val="9"/>
      <color indexed="10"/>
      <name val="Arial"/>
      <family val="2"/>
    </font>
    <font>
      <sz val="8"/>
      <color indexed="8"/>
      <name val="Tahoma"/>
      <family val="2"/>
    </font>
    <font>
      <b/>
      <sz val="10"/>
      <color indexed="30"/>
      <name val="Arial"/>
      <family val="2"/>
    </font>
    <font>
      <b/>
      <sz val="9"/>
      <color indexed="30"/>
      <name val="Arial"/>
      <family val="2"/>
    </font>
    <font>
      <u/>
      <sz val="9"/>
      <name val="Arial"/>
      <family val="2"/>
    </font>
    <font>
      <sz val="10"/>
      <color indexed="23"/>
      <name val="Arial"/>
      <family val="2"/>
    </font>
    <font>
      <b/>
      <sz val="10"/>
      <color indexed="23"/>
      <name val="Arial"/>
      <family val="2"/>
    </font>
    <font>
      <sz val="9"/>
      <color indexed="23"/>
      <name val="Arial"/>
      <family val="2"/>
    </font>
    <font>
      <b/>
      <i/>
      <sz val="9"/>
      <name val="Arial"/>
      <family val="2"/>
    </font>
    <font>
      <sz val="8"/>
      <name val="Arial"/>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40"/>
        <bgColor indexed="64"/>
      </patternFill>
    </fill>
    <fill>
      <patternFill patternType="solid">
        <fgColor indexed="29"/>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10"/>
      </left>
      <right style="thick">
        <color indexed="10"/>
      </right>
      <top style="thick">
        <color indexed="10"/>
      </top>
      <bottom style="thick">
        <color indexed="10"/>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indexed="10"/>
      </left>
      <right/>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376">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1"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1" xfId="0" applyNumberFormat="1" applyFill="1" applyBorder="1" applyAlignment="1" applyProtection="1">
      <alignment horizontal="center"/>
      <protection locked="0"/>
    </xf>
    <xf numFmtId="1" fontId="0" fillId="2" borderId="11"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2"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2"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29"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3" fillId="0" borderId="0" xfId="0" applyNumberFormat="1" applyFont="1" applyAlignment="1">
      <alignment horizontal="center"/>
    </xf>
    <xf numFmtId="0" fontId="28" fillId="0" borderId="3" xfId="0" applyFont="1" applyBorder="1" applyAlignment="1">
      <alignment horizontal="center" vertical="center"/>
    </xf>
    <xf numFmtId="2" fontId="0" fillId="0" borderId="11" xfId="0" applyNumberFormat="1" applyBorder="1" applyAlignment="1" applyProtection="1">
      <alignment horizontal="center"/>
      <protection locked="0"/>
    </xf>
    <xf numFmtId="0" fontId="0" fillId="0" borderId="12"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3"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3"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4" fillId="0" borderId="0" xfId="0" applyFont="1" applyAlignment="1">
      <alignment horizontal="left" vertical="center" wrapText="1"/>
    </xf>
    <xf numFmtId="0" fontId="44"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5"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4" xfId="0" applyFont="1" applyFill="1" applyBorder="1"/>
    <xf numFmtId="0" fontId="5" fillId="2" borderId="13"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2" fillId="0" borderId="0" xfId="0" applyFont="1" applyAlignment="1">
      <alignment horizontal="left" vertical="center" wrapText="1"/>
    </xf>
    <xf numFmtId="0" fontId="44" fillId="2" borderId="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2"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0" fillId="4" borderId="0" xfId="0" applyFill="1"/>
    <xf numFmtId="0" fontId="16" fillId="4" borderId="0" xfId="0" applyFont="1" applyFill="1" applyAlignment="1">
      <alignment horizontal="left"/>
    </xf>
    <xf numFmtId="0" fontId="6" fillId="4"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6"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5" borderId="0" xfId="0" applyFill="1"/>
    <xf numFmtId="0" fontId="16" fillId="5" borderId="0" xfId="0" applyFont="1" applyFill="1"/>
    <xf numFmtId="0" fontId="0" fillId="5" borderId="8" xfId="0" applyFill="1" applyBorder="1" applyAlignment="1">
      <alignment horizontal="left"/>
    </xf>
    <xf numFmtId="0" fontId="10" fillId="5" borderId="10" xfId="0" applyFont="1" applyFill="1" applyBorder="1" applyAlignment="1">
      <alignment horizontal="center"/>
    </xf>
    <xf numFmtId="0" fontId="30" fillId="5" borderId="10" xfId="0" applyFont="1" applyFill="1" applyBorder="1" applyAlignment="1">
      <alignment horizontal="center"/>
    </xf>
    <xf numFmtId="0" fontId="16"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0"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2" fillId="0" borderId="15" xfId="0" applyNumberFormat="1" applyFont="1" applyBorder="1" applyAlignment="1">
      <alignment horizontal="center" vertical="center"/>
    </xf>
    <xf numFmtId="2" fontId="0" fillId="2" borderId="13" xfId="0" applyNumberFormat="1" applyFill="1" applyBorder="1" applyAlignment="1" applyProtection="1">
      <alignment horizontal="center"/>
      <protection locked="0"/>
    </xf>
    <xf numFmtId="0" fontId="5" fillId="3" borderId="13" xfId="0" applyFont="1" applyFill="1" applyBorder="1" applyAlignment="1" applyProtection="1">
      <alignment horizontal="left"/>
      <protection locked="0"/>
    </xf>
    <xf numFmtId="0" fontId="5" fillId="0" borderId="16" xfId="0" applyFont="1" applyBorder="1" applyAlignment="1">
      <alignment horizontal="left"/>
    </xf>
    <xf numFmtId="2" fontId="0" fillId="2" borderId="17" xfId="0" applyNumberFormat="1" applyFill="1" applyBorder="1" applyAlignment="1" applyProtection="1">
      <alignment horizontal="center"/>
      <protection locked="0"/>
    </xf>
    <xf numFmtId="0" fontId="5" fillId="3" borderId="18" xfId="0" applyFont="1" applyFill="1" applyBorder="1" applyAlignment="1" applyProtection="1">
      <alignment horizontal="left"/>
      <protection locked="0"/>
    </xf>
    <xf numFmtId="0" fontId="5" fillId="0" borderId="19" xfId="0" applyFont="1" applyBorder="1" applyAlignment="1">
      <alignment horizontal="left"/>
    </xf>
    <xf numFmtId="2" fontId="0" fillId="2" borderId="20" xfId="0" applyNumberFormat="1" applyFill="1" applyBorder="1" applyAlignment="1" applyProtection="1">
      <alignment horizontal="center"/>
      <protection locked="0"/>
    </xf>
    <xf numFmtId="0" fontId="5" fillId="3" borderId="21"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5" fillId="0" borderId="0" xfId="0" applyFont="1" applyAlignment="1">
      <alignment horizontal="center"/>
    </xf>
    <xf numFmtId="0" fontId="19" fillId="0" borderId="0" xfId="0" applyFont="1" applyAlignment="1">
      <alignment horizontal="right" vertical="center"/>
    </xf>
    <xf numFmtId="2" fontId="42" fillId="0" borderId="0" xfId="0" applyNumberFormat="1" applyFont="1" applyAlignment="1">
      <alignment horizontal="center" vertical="center"/>
    </xf>
    <xf numFmtId="0" fontId="45" fillId="0" borderId="0" xfId="1" applyFont="1" applyFill="1" applyBorder="1" applyAlignment="1" applyProtection="1">
      <alignment horizontal="left" vertical="center"/>
    </xf>
    <xf numFmtId="0" fontId="1" fillId="0" borderId="0" xfId="0" applyFont="1" applyAlignment="1">
      <alignment horizontal="left" vertical="center"/>
    </xf>
    <xf numFmtId="0" fontId="53" fillId="0" borderId="0" xfId="0" applyFont="1"/>
    <xf numFmtId="0" fontId="54" fillId="0" borderId="0" xfId="0" applyFont="1" applyProtection="1">
      <protection locked="0"/>
    </xf>
    <xf numFmtId="0" fontId="53"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0" xfId="0" applyFont="1"/>
    <xf numFmtId="0" fontId="54" fillId="0" borderId="7" xfId="0" applyFont="1" applyBorder="1" applyProtection="1">
      <protection locked="0"/>
    </xf>
    <xf numFmtId="0" fontId="55" fillId="0" borderId="22" xfId="0" applyFont="1" applyBorder="1" applyAlignment="1" applyProtection="1">
      <alignment vertical="center" wrapText="1"/>
      <protection locked="0"/>
    </xf>
    <xf numFmtId="0" fontId="53" fillId="0" borderId="0" xfId="0" applyFont="1" applyAlignment="1" applyProtection="1">
      <alignment wrapText="1"/>
      <protection locked="0"/>
    </xf>
    <xf numFmtId="0" fontId="42"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5" fillId="2"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4" fillId="0" borderId="0" xfId="0" applyFont="1" applyAlignment="1">
      <alignment vertical="center"/>
    </xf>
    <xf numFmtId="0" fontId="0" fillId="4" borderId="3" xfId="0" applyFill="1" applyBorder="1" applyAlignment="1">
      <alignment vertical="center"/>
    </xf>
    <xf numFmtId="0" fontId="0" fillId="4" borderId="0" xfId="0" applyFill="1" applyAlignment="1">
      <alignment vertical="center"/>
    </xf>
    <xf numFmtId="49" fontId="1" fillId="0" borderId="0" xfId="0" applyNumberFormat="1" applyFont="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vertical="center"/>
    </xf>
    <xf numFmtId="0" fontId="0" fillId="3" borderId="7" xfId="0" applyFill="1" applyBorder="1" applyAlignment="1" applyProtection="1">
      <alignment horizontal="center" vertical="center"/>
      <protection locked="0"/>
    </xf>
    <xf numFmtId="0" fontId="5" fillId="0" borderId="12" xfId="0" applyFont="1" applyBorder="1" applyAlignment="1">
      <alignment horizontal="right"/>
    </xf>
    <xf numFmtId="0" fontId="5" fillId="0" borderId="11" xfId="0" applyFont="1" applyBorder="1" applyAlignment="1">
      <alignment horizontal="right"/>
    </xf>
    <xf numFmtId="0" fontId="7" fillId="3" borderId="12" xfId="0" applyFont="1" applyFill="1" applyBorder="1" applyAlignment="1" applyProtection="1">
      <alignment horizontal="left"/>
      <protection locked="0"/>
    </xf>
    <xf numFmtId="0" fontId="7" fillId="3" borderId="11" xfId="0" applyFont="1" applyFill="1" applyBorder="1" applyAlignment="1" applyProtection="1">
      <alignment horizontal="left"/>
      <protection locked="0"/>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5" xfId="0" applyFont="1" applyBorder="1" applyAlignment="1" applyProtection="1">
      <alignment horizontal="left" vertical="center" shrinkToFit="1"/>
      <protection locked="0"/>
    </xf>
    <xf numFmtId="0" fontId="1" fillId="0" borderId="26" xfId="0" applyFont="1" applyBorder="1" applyAlignment="1" applyProtection="1">
      <alignment horizontal="left" vertical="center" shrinkToFit="1"/>
      <protection locked="0"/>
    </xf>
    <xf numFmtId="0" fontId="1" fillId="0" borderId="27" xfId="0" applyFont="1" applyBorder="1" applyAlignment="1" applyProtection="1">
      <alignment horizontal="left" vertical="center" shrinkToFi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5"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50" fillId="2" borderId="12" xfId="0" applyFont="1" applyFill="1" applyBorder="1" applyAlignment="1">
      <alignment vertical="center"/>
    </xf>
    <xf numFmtId="0" fontId="50" fillId="2" borderId="10" xfId="0" applyFont="1" applyFill="1" applyBorder="1" applyAlignment="1">
      <alignment vertical="center"/>
    </xf>
    <xf numFmtId="0" fontId="50" fillId="2" borderId="11" xfId="0" applyFont="1" applyFill="1" applyBorder="1" applyAlignment="1">
      <alignment vertical="center"/>
    </xf>
    <xf numFmtId="0" fontId="35" fillId="0" borderId="0" xfId="0" applyFont="1" applyAlignment="1">
      <alignment horizontal="left" vertical="top" wrapText="1"/>
    </xf>
    <xf numFmtId="0" fontId="47" fillId="0" borderId="0" xfId="0" applyFont="1" applyAlignment="1">
      <alignment horizontal="left" vertical="top" wrapText="1"/>
    </xf>
    <xf numFmtId="0" fontId="2" fillId="0" borderId="0" xfId="0" applyFont="1" applyAlignment="1">
      <alignment horizontal="center" vertical="center" wrapText="1"/>
    </xf>
    <xf numFmtId="0" fontId="5" fillId="3" borderId="7" xfId="0" applyFont="1" applyFill="1" applyBorder="1" applyAlignment="1" applyProtection="1">
      <alignment horizontal="left"/>
      <protection locked="0"/>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wrapText="1"/>
    </xf>
    <xf numFmtId="0" fontId="5" fillId="0" borderId="0" xfId="0" applyFont="1" applyAlignment="1">
      <alignment horizontal="right"/>
    </xf>
    <xf numFmtId="0" fontId="5" fillId="0" borderId="4" xfId="0" applyFont="1" applyBorder="1" applyAlignment="1">
      <alignment horizontal="right"/>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0" xfId="0" applyFont="1" applyAlignment="1">
      <alignment horizontal="right"/>
    </xf>
    <xf numFmtId="0" fontId="1" fillId="0" borderId="4" xfId="0" applyFont="1" applyBorder="1" applyAlignment="1">
      <alignment horizontal="right"/>
    </xf>
    <xf numFmtId="0" fontId="42" fillId="0" borderId="3" xfId="0" applyFont="1" applyBorder="1" applyAlignment="1">
      <alignment horizontal="left" vertical="center"/>
    </xf>
    <xf numFmtId="0" fontId="42" fillId="0" borderId="0" xfId="0" applyFont="1" applyAlignment="1">
      <alignment horizontal="left" vertical="center"/>
    </xf>
    <xf numFmtId="0" fontId="1" fillId="0" borderId="37" xfId="0" applyFont="1" applyBorder="1" applyAlignment="1">
      <alignment horizontal="right"/>
    </xf>
    <xf numFmtId="0" fontId="1" fillId="0" borderId="34"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49" fontId="5" fillId="2" borderId="31" xfId="0" applyNumberFormat="1" applyFont="1" applyFill="1" applyBorder="1" applyAlignment="1" applyProtection="1">
      <alignment horizontal="left"/>
      <protection locked="0"/>
    </xf>
    <xf numFmtId="49" fontId="5" fillId="2" borderId="32" xfId="0" applyNumberFormat="1" applyFont="1" applyFill="1" applyBorder="1" applyAlignment="1" applyProtection="1">
      <alignment horizontal="left"/>
      <protection locked="0"/>
    </xf>
    <xf numFmtId="49" fontId="5" fillId="2" borderId="33" xfId="0" applyNumberFormat="1" applyFont="1" applyFill="1" applyBorder="1" applyAlignment="1" applyProtection="1">
      <alignment horizontal="left"/>
      <protection locked="0"/>
    </xf>
    <xf numFmtId="0" fontId="44" fillId="0" borderId="0" xfId="0" applyFont="1" applyAlignment="1">
      <alignment horizontal="right"/>
    </xf>
    <xf numFmtId="0" fontId="3" fillId="0" borderId="0" xfId="0" applyFont="1" applyAlignment="1">
      <alignment horizontal="left" vertical="center" wrapText="1"/>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1" fillId="0" borderId="0" xfId="0" applyFont="1" applyAlignment="1">
      <alignment horizontal="left" vertical="center" wrapText="1"/>
    </xf>
    <xf numFmtId="49" fontId="5" fillId="0" borderId="12" xfId="0" applyNumberFormat="1" applyFont="1" applyBorder="1" applyAlignment="1" applyProtection="1">
      <alignment horizontal="center"/>
      <protection locked="0"/>
    </xf>
    <xf numFmtId="49" fontId="0" fillId="0" borderId="11" xfId="0" applyNumberFormat="1" applyBorder="1" applyAlignment="1" applyProtection="1">
      <alignment horizontal="center"/>
      <protection locked="0"/>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49" fontId="5" fillId="2" borderId="12"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1" xfId="0" applyNumberFormat="1" applyFont="1" applyFill="1" applyBorder="1" applyAlignment="1" applyProtection="1">
      <alignment horizontal="left"/>
      <protection locked="0"/>
    </xf>
    <xf numFmtId="0" fontId="45" fillId="0" borderId="0" xfId="0" applyFont="1" applyAlignment="1">
      <alignment horizontal="left" vertical="center" wrapText="1"/>
    </xf>
    <xf numFmtId="0" fontId="1" fillId="0" borderId="0" xfId="0" applyFont="1" applyAlignment="1">
      <alignment horizontal="left" vertical="center" wrapText="1"/>
    </xf>
    <xf numFmtId="0" fontId="42" fillId="0" borderId="0" xfId="0" applyFont="1" applyAlignment="1">
      <alignment horizontal="left" vertical="center" wrapText="1"/>
    </xf>
    <xf numFmtId="0" fontId="1" fillId="0" borderId="0" xfId="0" applyFont="1" applyAlignment="1">
      <alignment wrapText="1"/>
    </xf>
    <xf numFmtId="0" fontId="10" fillId="0" borderId="0" xfId="0" applyFont="1"/>
    <xf numFmtId="0" fontId="25" fillId="0" borderId="0" xfId="0" applyFont="1" applyAlignment="1">
      <alignment vertical="center" wrapText="1"/>
    </xf>
    <xf numFmtId="0" fontId="5" fillId="0" borderId="0" xfId="0" applyFont="1"/>
    <xf numFmtId="0" fontId="2" fillId="0" borderId="0" xfId="0" applyFont="1"/>
    <xf numFmtId="0" fontId="1" fillId="0" borderId="0" xfId="0" applyFont="1" applyAlignment="1">
      <alignment horizontal="left" wrapText="1"/>
    </xf>
    <xf numFmtId="0" fontId="2" fillId="0" borderId="3" xfId="0" applyFont="1" applyBorder="1"/>
    <xf numFmtId="0" fontId="5" fillId="0" borderId="0" xfId="0" applyFont="1" applyAlignment="1">
      <alignment horizontal="left" vertical="center"/>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1" fillId="0" borderId="3" xfId="0" applyFont="1" applyBorder="1" applyAlignment="1">
      <alignment vertical="top" wrapText="1"/>
    </xf>
    <xf numFmtId="0" fontId="11" fillId="0" borderId="0" xfId="0" applyFont="1" applyAlignment="1">
      <alignment vertical="top" wrapText="1"/>
    </xf>
    <xf numFmtId="0" fontId="45" fillId="0" borderId="3" xfId="0" applyFont="1" applyBorder="1"/>
    <xf numFmtId="0" fontId="45" fillId="0" borderId="0" xfId="0" applyFont="1"/>
    <xf numFmtId="0" fontId="7" fillId="0" borderId="3" xfId="0" applyFont="1" applyBorder="1"/>
    <xf numFmtId="0" fontId="7" fillId="0" borderId="0" xfId="0" applyFont="1"/>
    <xf numFmtId="49" fontId="0" fillId="0" borderId="0" xfId="0" applyNumberFormat="1" applyProtection="1">
      <protection locked="0"/>
    </xf>
    <xf numFmtId="0" fontId="5" fillId="0" borderId="0" xfId="0" applyFont="1" applyAlignment="1">
      <alignment horizontal="left" wrapText="1"/>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3" xfId="0" applyFont="1" applyFill="1" applyBorder="1"/>
    <xf numFmtId="0" fontId="7" fillId="2" borderId="0" xfId="0" applyFont="1" applyFill="1"/>
    <xf numFmtId="0" fontId="7" fillId="2" borderId="4" xfId="0" applyFont="1" applyFill="1" applyBorder="1"/>
    <xf numFmtId="0" fontId="42" fillId="0" borderId="0" xfId="0" applyFont="1" applyAlignment="1">
      <alignment horizontal="center" vertical="center"/>
    </xf>
    <xf numFmtId="0" fontId="5" fillId="2" borderId="7" xfId="0" applyFont="1" applyFill="1" applyBorder="1" applyAlignment="1" applyProtection="1">
      <alignment horizontal="left" vertical="center"/>
      <protection locked="0"/>
    </xf>
    <xf numFmtId="0" fontId="3" fillId="0" borderId="3" xfId="0" applyFont="1" applyBorder="1" applyAlignment="1">
      <alignment horizontal="left" vertical="center" wrapText="1"/>
    </xf>
    <xf numFmtId="0" fontId="36" fillId="0" borderId="0" xfId="1" applyFont="1" applyBorder="1" applyAlignment="1" applyProtection="1">
      <alignment horizontal="left" vertical="center" wrapText="1"/>
      <protection locked="0"/>
    </xf>
    <xf numFmtId="0" fontId="7" fillId="2" borderId="12" xfId="0" applyFont="1" applyFill="1" applyBorder="1"/>
    <xf numFmtId="0" fontId="7" fillId="2" borderId="10" xfId="0" applyFont="1" applyFill="1" applyBorder="1"/>
    <xf numFmtId="0" fontId="7" fillId="2" borderId="11" xfId="0" applyFont="1" applyFill="1" applyBorder="1"/>
    <xf numFmtId="49" fontId="5" fillId="2" borderId="5" xfId="0" applyNumberFormat="1" applyFont="1" applyFill="1" applyBorder="1" applyAlignment="1" applyProtection="1">
      <alignment horizontal="left"/>
      <protection locked="0"/>
    </xf>
    <xf numFmtId="49" fontId="5" fillId="2" borderId="8"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166" fontId="5" fillId="2" borderId="12" xfId="0" applyNumberFormat="1" applyFont="1" applyFill="1" applyBorder="1" applyAlignment="1" applyProtection="1">
      <alignment horizontal="left"/>
      <protection locked="0"/>
    </xf>
    <xf numFmtId="166" fontId="5" fillId="2" borderId="10" xfId="0" applyNumberFormat="1" applyFont="1" applyFill="1" applyBorder="1" applyAlignment="1" applyProtection="1">
      <alignment horizontal="left"/>
      <protection locked="0"/>
    </xf>
    <xf numFmtId="166" fontId="5" fillId="2" borderId="11" xfId="0" applyNumberFormat="1" applyFont="1" applyFill="1" applyBorder="1" applyAlignment="1" applyProtection="1">
      <alignment horizontal="left"/>
      <protection locked="0"/>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49" fontId="14" fillId="2" borderId="12"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2" fillId="0" borderId="0" xfId="0" applyFont="1" applyAlignment="1">
      <alignment horizontal="left" vertical="center" wrapText="1"/>
    </xf>
    <xf numFmtId="49" fontId="45" fillId="0" borderId="0" xfId="0" applyNumberFormat="1" applyFont="1"/>
    <xf numFmtId="0" fontId="31" fillId="4" borderId="0" xfId="0" applyFont="1" applyFill="1" applyAlignment="1">
      <alignment horizontal="center" vertical="center"/>
    </xf>
    <xf numFmtId="0" fontId="5" fillId="6" borderId="12" xfId="0" applyFont="1" applyFill="1" applyBorder="1" applyAlignment="1">
      <alignment horizontal="left" vertical="center"/>
    </xf>
    <xf numFmtId="0" fontId="5" fillId="6" borderId="10" xfId="0" applyFont="1" applyFill="1" applyBorder="1" applyAlignment="1">
      <alignment horizontal="left" vertical="center"/>
    </xf>
    <xf numFmtId="0" fontId="5" fillId="6" borderId="11" xfId="0" applyFont="1" applyFill="1" applyBorder="1" applyAlignment="1">
      <alignment horizontal="left" vertical="center"/>
    </xf>
    <xf numFmtId="49" fontId="5" fillId="2" borderId="1" xfId="0" applyNumberFormat="1" applyFont="1" applyFill="1" applyBorder="1" applyAlignment="1" applyProtection="1">
      <alignment horizontal="left"/>
      <protection locked="0"/>
    </xf>
    <xf numFmtId="49" fontId="0" fillId="2" borderId="9"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39" fillId="4" borderId="9" xfId="0" applyFont="1" applyFill="1" applyBorder="1" applyAlignment="1">
      <alignment horizontal="center" vertical="center"/>
    </xf>
    <xf numFmtId="0" fontId="39" fillId="4" borderId="0" xfId="0" applyFont="1" applyFill="1" applyAlignment="1">
      <alignment horizontal="center" vertical="center"/>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0" xfId="0" applyFont="1" applyFill="1" applyAlignment="1">
      <alignment horizontal="center" vertical="center"/>
    </xf>
    <xf numFmtId="0" fontId="11" fillId="2" borderId="12"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7" fillId="0" borderId="0" xfId="0" applyFont="1" applyAlignment="1">
      <alignment vertical="center" wrapText="1"/>
    </xf>
    <xf numFmtId="0" fontId="2" fillId="0" borderId="0" xfId="0" applyFont="1" applyAlignment="1">
      <alignment shrinkToFit="1"/>
    </xf>
    <xf numFmtId="0" fontId="44" fillId="0" borderId="0" xfId="0" applyFont="1" applyAlignment="1">
      <alignment vertical="top" wrapText="1"/>
    </xf>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cellXfs>
  <cellStyles count="2">
    <cellStyle name="Hyperlink" xfId="1" builtinId="8"/>
    <cellStyle name="Normal" xfId="0" builtinId="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xdr:row>
      <xdr:rowOff>190500</xdr:rowOff>
    </xdr:from>
    <xdr:to>
      <xdr:col>2</xdr:col>
      <xdr:colOff>1123950</xdr:colOff>
      <xdr:row>7</xdr:row>
      <xdr:rowOff>19050</xdr:rowOff>
    </xdr:to>
    <xdr:pic>
      <xdr:nvPicPr>
        <xdr:cNvPr id="1276" name="Picture 2">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438150" y="733425"/>
          <a:ext cx="1533525"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rcrating.org/irc-certificate/measurement/" TargetMode="External"/><Relationship Id="rId2" Type="http://schemas.openxmlformats.org/officeDocument/2006/relationships/hyperlink" Target="https://ircrating.org/irc-rule/" TargetMode="Externa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indexed="50"/>
  </sheetPr>
  <dimension ref="A1:T264"/>
  <sheetViews>
    <sheetView showGridLines="0" tabSelected="1" zoomScaleNormal="100" workbookViewId="0">
      <selection activeCell="D14" sqref="D14:F14"/>
    </sheetView>
  </sheetViews>
  <sheetFormatPr defaultRowHeight="12.75"/>
  <cols>
    <col min="1" max="1" width="3.85546875" customWidth="1"/>
    <col min="2" max="2" width="8.85546875" style="2" customWidth="1"/>
    <col min="3" max="3" width="19.140625" customWidth="1"/>
    <col min="4" max="4" width="12.140625" customWidth="1"/>
    <col min="5" max="5" width="19.140625" customWidth="1"/>
    <col min="6" max="6" width="10.42578125" customWidth="1"/>
    <col min="7" max="7" width="11" customWidth="1"/>
    <col min="8" max="8" width="10.140625" customWidth="1"/>
    <col min="9" max="9" width="18.28515625" customWidth="1"/>
    <col min="10" max="10" width="18" customWidth="1"/>
    <col min="15" max="15" width="9.85546875" customWidth="1"/>
    <col min="16" max="18" width="9.140625" style="1"/>
  </cols>
  <sheetData>
    <row r="1" spans="1:16" ht="18" customHeight="1">
      <c r="A1" s="346">
        <v>2024</v>
      </c>
      <c r="B1" s="346"/>
      <c r="C1" s="355" t="s">
        <v>352</v>
      </c>
      <c r="D1" s="356"/>
      <c r="E1" s="356"/>
      <c r="F1" s="356"/>
      <c r="G1" s="356"/>
      <c r="H1" s="353" t="s">
        <v>348</v>
      </c>
      <c r="I1" s="104"/>
      <c r="J1" s="223" t="s">
        <v>359</v>
      </c>
      <c r="K1" s="122"/>
      <c r="L1" s="122"/>
      <c r="M1" s="122"/>
      <c r="N1" s="122"/>
      <c r="O1" s="122"/>
      <c r="P1" s="68"/>
    </row>
    <row r="2" spans="1:16" ht="24.95" customHeight="1">
      <c r="A2" s="346"/>
      <c r="B2" s="346"/>
      <c r="C2" s="357"/>
      <c r="D2" s="357"/>
      <c r="E2" s="357"/>
      <c r="F2" s="357"/>
      <c r="G2" s="357"/>
      <c r="H2" s="354"/>
    </row>
    <row r="3" spans="1:16" ht="15" customHeight="1">
      <c r="A3" s="234"/>
      <c r="B3" s="63"/>
      <c r="C3" s="63"/>
      <c r="D3" s="236" t="s">
        <v>353</v>
      </c>
      <c r="E3" s="101"/>
      <c r="F3" s="101"/>
      <c r="G3" s="101"/>
      <c r="H3" s="354"/>
      <c r="I3" s="104"/>
    </row>
    <row r="4" spans="1:16" ht="15" customHeight="1">
      <c r="A4" s="234"/>
      <c r="B4" s="65"/>
      <c r="C4" s="65"/>
      <c r="D4" s="260" t="s">
        <v>289</v>
      </c>
      <c r="E4" s="260"/>
      <c r="F4" s="260"/>
      <c r="G4" s="260"/>
      <c r="H4" s="65"/>
      <c r="I4" s="104"/>
      <c r="J4" s="189"/>
      <c r="K4" s="189"/>
      <c r="L4" s="189"/>
      <c r="M4" s="189"/>
      <c r="N4" s="189"/>
      <c r="O4" s="189"/>
    </row>
    <row r="5" spans="1:16" ht="15" customHeight="1">
      <c r="A5" s="234"/>
      <c r="C5" s="67"/>
      <c r="D5" s="260"/>
      <c r="E5" s="260"/>
      <c r="F5" s="260"/>
      <c r="G5" s="260"/>
      <c r="H5" s="193"/>
      <c r="I5" s="114"/>
      <c r="J5" s="114"/>
      <c r="K5" s="113"/>
      <c r="L5" s="113"/>
    </row>
    <row r="6" spans="1:16" ht="15" customHeight="1">
      <c r="A6" s="234"/>
      <c r="B6" s="65"/>
      <c r="C6" s="65"/>
      <c r="D6" s="260"/>
      <c r="E6" s="260"/>
      <c r="F6" s="260"/>
      <c r="G6" s="260"/>
      <c r="H6" s="193"/>
    </row>
    <row r="7" spans="1:16" ht="15" customHeight="1">
      <c r="A7" s="234"/>
      <c r="D7" s="116"/>
      <c r="E7" s="191" t="s">
        <v>331</v>
      </c>
      <c r="F7" s="61"/>
      <c r="G7" s="108"/>
      <c r="H7" s="63"/>
      <c r="I7" s="69"/>
      <c r="J7" s="190"/>
      <c r="K7" s="189"/>
      <c r="L7" s="189"/>
      <c r="M7" s="189"/>
      <c r="N7" s="189"/>
      <c r="O7" s="189"/>
    </row>
    <row r="8" spans="1:16" ht="18" customHeight="1" thickBot="1">
      <c r="A8" s="235"/>
      <c r="B8" s="62"/>
      <c r="C8" s="62"/>
      <c r="E8" s="19"/>
      <c r="I8" s="325" t="s">
        <v>320</v>
      </c>
      <c r="J8" s="325"/>
      <c r="K8" s="108"/>
      <c r="L8" s="108"/>
      <c r="M8" s="108"/>
      <c r="N8" s="108"/>
      <c r="O8" s="108"/>
    </row>
    <row r="9" spans="1:16" ht="17.25" customHeight="1" thickTop="1" thickBot="1">
      <c r="A9" s="165"/>
      <c r="B9" s="42"/>
      <c r="C9" s="347" t="s">
        <v>126</v>
      </c>
      <c r="D9" s="348"/>
      <c r="E9" s="348"/>
      <c r="F9" s="348"/>
      <c r="G9" s="348"/>
      <c r="H9" s="349"/>
      <c r="I9" s="194" t="s">
        <v>290</v>
      </c>
      <c r="J9" s="195">
        <f>D164</f>
        <v>0</v>
      </c>
      <c r="K9" s="108"/>
      <c r="L9" s="108"/>
      <c r="M9" s="108"/>
      <c r="N9" s="108"/>
      <c r="O9" s="108"/>
    </row>
    <row r="10" spans="1:16" ht="17.25" customHeight="1" thickTop="1">
      <c r="A10" s="165"/>
      <c r="B10" s="42"/>
      <c r="C10" s="244" t="s">
        <v>321</v>
      </c>
      <c r="D10" s="245"/>
      <c r="E10" s="326"/>
      <c r="F10" s="326"/>
      <c r="G10" s="326"/>
      <c r="H10" s="326"/>
      <c r="I10" s="209"/>
      <c r="J10" s="210"/>
      <c r="K10" s="108"/>
      <c r="L10" s="108"/>
      <c r="M10" s="108"/>
      <c r="N10" s="108"/>
      <c r="O10" s="108"/>
    </row>
    <row r="11" spans="1:16" ht="17.25" customHeight="1">
      <c r="A11" s="165"/>
      <c r="B11" s="42"/>
      <c r="C11" s="267" t="s">
        <v>322</v>
      </c>
      <c r="D11" s="268"/>
      <c r="E11" s="268"/>
      <c r="F11" s="268"/>
      <c r="G11" s="268"/>
      <c r="H11" s="269"/>
      <c r="I11" s="209"/>
      <c r="J11" s="210"/>
      <c r="K11" s="108"/>
      <c r="L11" s="108"/>
      <c r="M11" s="108"/>
      <c r="N11" s="108"/>
      <c r="O11" s="108"/>
    </row>
    <row r="12" spans="1:16" ht="17.25" customHeight="1">
      <c r="A12" s="165"/>
      <c r="B12" s="42"/>
      <c r="C12" s="270"/>
      <c r="D12" s="271"/>
      <c r="E12" s="271"/>
      <c r="F12" s="271"/>
      <c r="G12" s="271"/>
      <c r="H12" s="272"/>
      <c r="I12" s="209"/>
      <c r="J12" s="210"/>
      <c r="K12" s="108"/>
      <c r="L12" s="108"/>
      <c r="M12" s="108"/>
      <c r="N12" s="108"/>
      <c r="O12" s="108"/>
    </row>
    <row r="13" spans="1:16" ht="12.75" customHeight="1">
      <c r="A13" s="165"/>
      <c r="B13" s="42"/>
      <c r="I13" s="107"/>
      <c r="J13" s="76"/>
      <c r="K13" s="76"/>
      <c r="L13" s="76"/>
      <c r="M13" s="76"/>
      <c r="N13" s="76"/>
      <c r="O13" s="76"/>
    </row>
    <row r="14" spans="1:16" ht="15" customHeight="1">
      <c r="A14" s="165"/>
      <c r="B14" s="42"/>
      <c r="C14" s="91" t="s">
        <v>141</v>
      </c>
      <c r="D14" s="293"/>
      <c r="E14" s="294"/>
      <c r="F14" s="294"/>
      <c r="G14" s="187" t="s">
        <v>283</v>
      </c>
      <c r="I14" s="261"/>
      <c r="J14" s="261"/>
      <c r="K14" s="91"/>
      <c r="L14" s="91"/>
      <c r="M14" s="91"/>
      <c r="N14" s="91"/>
      <c r="O14" s="91"/>
    </row>
    <row r="15" spans="1:16" ht="15" customHeight="1">
      <c r="A15" s="165"/>
      <c r="B15" s="61"/>
      <c r="C15" s="91" t="s">
        <v>3</v>
      </c>
      <c r="D15" s="293"/>
      <c r="E15" s="294"/>
      <c r="F15" s="294"/>
      <c r="G15" s="187" t="s">
        <v>284</v>
      </c>
      <c r="I15" s="261"/>
      <c r="J15" s="261"/>
      <c r="K15" s="91"/>
      <c r="L15" s="91"/>
      <c r="M15" s="91"/>
      <c r="N15" s="91"/>
      <c r="O15" s="91"/>
    </row>
    <row r="16" spans="1:16" ht="15" customHeight="1">
      <c r="A16" s="165"/>
      <c r="B16" s="61"/>
      <c r="C16" s="91" t="s">
        <v>4</v>
      </c>
      <c r="D16" s="90"/>
      <c r="E16" s="262" t="s">
        <v>351</v>
      </c>
      <c r="F16" s="263"/>
      <c r="G16" s="211"/>
      <c r="I16" s="187"/>
      <c r="K16" s="108"/>
      <c r="L16" s="108"/>
      <c r="M16" s="108"/>
      <c r="N16" s="108"/>
      <c r="O16" s="108"/>
    </row>
    <row r="17" spans="1:15" ht="15" customHeight="1" thickBot="1">
      <c r="A17" s="165"/>
      <c r="B17" s="61"/>
      <c r="C17" s="108" t="s">
        <v>54</v>
      </c>
      <c r="D17" s="350"/>
      <c r="E17" s="351"/>
      <c r="F17" s="352"/>
      <c r="G17" s="188"/>
      <c r="H17" s="140"/>
      <c r="I17" s="140"/>
      <c r="K17" s="164"/>
      <c r="L17" s="164"/>
      <c r="M17" s="164"/>
      <c r="N17" s="164"/>
      <c r="O17" s="164"/>
    </row>
    <row r="18" spans="1:15" ht="15" customHeight="1" thickBot="1">
      <c r="A18" s="165"/>
      <c r="B18" s="237" t="s">
        <v>354</v>
      </c>
      <c r="C18" s="238" t="s">
        <v>349</v>
      </c>
      <c r="D18" s="281"/>
      <c r="E18" s="282"/>
      <c r="F18" s="283"/>
      <c r="G18" s="285" t="s">
        <v>299</v>
      </c>
      <c r="H18" s="285"/>
      <c r="I18" s="204"/>
      <c r="J18" s="327" t="s">
        <v>298</v>
      </c>
      <c r="K18" s="285"/>
      <c r="L18" s="169"/>
      <c r="M18" s="169"/>
      <c r="N18" s="163"/>
      <c r="O18" s="163"/>
    </row>
    <row r="19" spans="1:15" ht="15" customHeight="1">
      <c r="A19" s="165"/>
      <c r="B19" s="61"/>
      <c r="C19" s="105" t="s">
        <v>294</v>
      </c>
      <c r="D19" s="332"/>
      <c r="E19" s="333"/>
      <c r="F19" s="334"/>
      <c r="G19" s="170"/>
      <c r="H19" s="298"/>
      <c r="I19" s="298"/>
      <c r="J19" s="298"/>
      <c r="K19" s="169"/>
      <c r="L19" s="169"/>
      <c r="M19" s="169"/>
      <c r="N19" s="163"/>
      <c r="O19" s="163"/>
    </row>
    <row r="20" spans="1:15" ht="15" customHeight="1">
      <c r="A20" s="165"/>
      <c r="B20" s="61"/>
      <c r="C20" s="105"/>
      <c r="D20" s="295"/>
      <c r="E20" s="296"/>
      <c r="F20" s="297"/>
      <c r="G20" s="77"/>
      <c r="H20" s="328" t="s">
        <v>287</v>
      </c>
      <c r="I20" s="328"/>
      <c r="J20" s="328"/>
      <c r="K20" s="169"/>
      <c r="L20" s="169"/>
      <c r="M20" s="169"/>
      <c r="N20" s="163"/>
      <c r="O20" s="163"/>
    </row>
    <row r="21" spans="1:15" ht="15" customHeight="1">
      <c r="A21" s="165"/>
      <c r="B21" s="61"/>
      <c r="C21" s="105"/>
      <c r="D21" s="295"/>
      <c r="E21" s="296"/>
      <c r="F21" s="297"/>
      <c r="H21" s="328"/>
      <c r="I21" s="328"/>
      <c r="J21" s="328"/>
      <c r="K21" s="169"/>
      <c r="L21" s="169"/>
      <c r="M21" s="169"/>
      <c r="N21" s="163"/>
      <c r="O21" s="163"/>
    </row>
    <row r="22" spans="1:15" ht="15" customHeight="1">
      <c r="A22" s="165"/>
      <c r="B22" s="61"/>
      <c r="C22" s="105" t="s">
        <v>280</v>
      </c>
      <c r="D22" s="295"/>
      <c r="E22" s="296"/>
      <c r="F22" s="297"/>
      <c r="H22" s="328"/>
      <c r="I22" s="328"/>
      <c r="J22" s="328"/>
      <c r="K22" s="169"/>
      <c r="L22" s="169"/>
      <c r="M22" s="169"/>
      <c r="N22" s="163"/>
      <c r="O22" s="163"/>
    </row>
    <row r="23" spans="1:15" ht="15" customHeight="1">
      <c r="A23" s="165"/>
      <c r="B23" s="61"/>
      <c r="C23" s="105" t="s">
        <v>279</v>
      </c>
      <c r="D23" s="295"/>
      <c r="E23" s="296"/>
      <c r="F23" s="297"/>
      <c r="G23" s="77"/>
      <c r="I23" s="140"/>
      <c r="K23" s="169"/>
      <c r="L23" s="169"/>
      <c r="M23" s="169"/>
      <c r="N23" s="163"/>
      <c r="O23" s="163"/>
    </row>
    <row r="24" spans="1:15" ht="15" customHeight="1">
      <c r="A24" s="165"/>
      <c r="B24" s="61"/>
      <c r="C24" s="177" t="s">
        <v>170</v>
      </c>
      <c r="D24" s="341"/>
      <c r="E24" s="296"/>
      <c r="F24" s="297"/>
    </row>
    <row r="25" spans="1:15" ht="15" customHeight="1">
      <c r="A25" s="165"/>
      <c r="B25" s="61"/>
      <c r="C25" s="76" t="s">
        <v>56</v>
      </c>
      <c r="D25" s="295"/>
      <c r="E25" s="296"/>
      <c r="F25" s="297"/>
    </row>
    <row r="26" spans="1:15" ht="15" customHeight="1">
      <c r="A26" s="165"/>
      <c r="B26" s="61"/>
      <c r="C26" s="106" t="s">
        <v>144</v>
      </c>
      <c r="D26" s="335"/>
      <c r="E26" s="336"/>
      <c r="F26" s="337"/>
    </row>
    <row r="27" spans="1:15" ht="15" customHeight="1">
      <c r="A27" s="165"/>
      <c r="B27" s="76"/>
      <c r="C27" s="258" t="s">
        <v>179</v>
      </c>
      <c r="D27" s="259"/>
      <c r="E27" s="259"/>
      <c r="F27" s="259"/>
      <c r="G27" s="259"/>
      <c r="H27" s="259"/>
    </row>
    <row r="28" spans="1:15" ht="15" customHeight="1">
      <c r="A28" s="165"/>
      <c r="B28" s="76"/>
      <c r="C28" s="259"/>
      <c r="D28" s="259"/>
      <c r="E28" s="259"/>
      <c r="F28" s="259"/>
      <c r="G28" s="259"/>
      <c r="H28" s="259"/>
    </row>
    <row r="29" spans="1:15">
      <c r="A29" s="165"/>
      <c r="B29" s="25"/>
      <c r="C29" s="260" t="s">
        <v>180</v>
      </c>
      <c r="D29" s="260"/>
      <c r="E29" s="260"/>
      <c r="F29" s="260"/>
      <c r="G29" s="260"/>
      <c r="H29" s="260"/>
    </row>
    <row r="30" spans="1:15">
      <c r="A30" s="165"/>
      <c r="G30" s="193"/>
      <c r="H30" s="193"/>
    </row>
    <row r="31" spans="1:15" ht="13.5" customHeight="1">
      <c r="A31" s="165"/>
      <c r="B31" s="19"/>
      <c r="D31" s="22"/>
      <c r="E31" s="22"/>
      <c r="F31" s="22"/>
    </row>
    <row r="32" spans="1:15" ht="32.1" customHeight="1">
      <c r="A32" s="165"/>
      <c r="B32" s="338" t="s">
        <v>288</v>
      </c>
      <c r="C32" s="339"/>
      <c r="D32" s="339"/>
      <c r="E32" s="340"/>
      <c r="F32" s="110"/>
      <c r="G32" s="344" t="s">
        <v>209</v>
      </c>
      <c r="H32" s="344"/>
      <c r="I32" s="344"/>
      <c r="J32" s="344"/>
      <c r="K32" s="344"/>
      <c r="L32" s="344"/>
    </row>
    <row r="33" spans="1:15" ht="49.5" customHeight="1">
      <c r="A33" s="165"/>
      <c r="B33" s="342" t="s">
        <v>176</v>
      </c>
      <c r="C33" s="343"/>
      <c r="D33" s="117" t="s">
        <v>198</v>
      </c>
      <c r="E33" s="119" t="s">
        <v>208</v>
      </c>
      <c r="G33" s="358" t="s">
        <v>356</v>
      </c>
      <c r="H33" s="359"/>
      <c r="I33" s="359"/>
      <c r="J33" s="359"/>
      <c r="K33" s="359"/>
      <c r="L33" s="360"/>
      <c r="M33" s="123"/>
      <c r="N33" s="123"/>
      <c r="O33" s="123"/>
    </row>
    <row r="34" spans="1:15" ht="15.75">
      <c r="A34" s="165"/>
      <c r="B34" s="180" t="s">
        <v>270</v>
      </c>
      <c r="C34" s="180"/>
      <c r="D34" s="182"/>
      <c r="E34" s="183"/>
      <c r="G34" s="150"/>
      <c r="H34" s="151"/>
      <c r="I34" s="361"/>
      <c r="J34" s="362"/>
      <c r="K34" s="362"/>
      <c r="L34" s="363"/>
      <c r="M34" s="123"/>
      <c r="N34" s="123"/>
      <c r="O34" s="123"/>
    </row>
    <row r="35" spans="1:15" ht="12.75" customHeight="1">
      <c r="A35" s="165"/>
      <c r="C35" s="6" t="s">
        <v>48</v>
      </c>
      <c r="D35" s="87"/>
      <c r="E35" s="92"/>
      <c r="G35" s="152"/>
      <c r="H35" s="153"/>
      <c r="I35" s="322" t="str">
        <f>IF(A205&gt;0,"Supply drawings &amp; details of materials with application","")</f>
        <v/>
      </c>
      <c r="J35" s="323"/>
      <c r="K35" s="323"/>
      <c r="L35" s="324"/>
      <c r="M35" s="123"/>
      <c r="N35" s="123"/>
      <c r="O35" s="123"/>
    </row>
    <row r="36" spans="1:15" ht="12.75" customHeight="1">
      <c r="A36" s="165"/>
      <c r="B36" s="284" t="s">
        <v>358</v>
      </c>
      <c r="C36" s="284"/>
      <c r="D36" s="284"/>
      <c r="E36" s="22"/>
      <c r="F36" s="22"/>
      <c r="G36" s="154"/>
      <c r="H36" s="155"/>
      <c r="I36" s="322"/>
      <c r="J36" s="323"/>
      <c r="K36" s="323"/>
      <c r="L36" s="324"/>
    </row>
    <row r="37" spans="1:15" ht="12.75" customHeight="1">
      <c r="A37" s="165"/>
      <c r="C37" s="6" t="s">
        <v>5</v>
      </c>
      <c r="D37" s="87"/>
      <c r="E37" s="92"/>
      <c r="G37" s="154"/>
      <c r="H37" s="155"/>
      <c r="I37" s="319"/>
      <c r="J37" s="320"/>
      <c r="K37" s="320"/>
      <c r="L37" s="321"/>
    </row>
    <row r="38" spans="1:15" ht="12.75" customHeight="1">
      <c r="A38" s="165"/>
      <c r="C38" s="6" t="s">
        <v>8</v>
      </c>
      <c r="D38" s="84"/>
      <c r="E38" s="92"/>
      <c r="G38" s="154"/>
      <c r="H38" s="155"/>
      <c r="I38" s="364" t="str">
        <f>IF(A207&gt;0,"Declare weight differences and changes to configuration","")</f>
        <v/>
      </c>
      <c r="J38" s="365"/>
      <c r="K38" s="365"/>
      <c r="L38" s="366"/>
    </row>
    <row r="39" spans="1:15">
      <c r="A39" s="165"/>
      <c r="C39" s="6" t="s">
        <v>9</v>
      </c>
      <c r="D39" s="84"/>
      <c r="E39" s="92"/>
      <c r="G39" s="154"/>
      <c r="H39" s="155"/>
      <c r="I39" s="319"/>
      <c r="J39" s="320"/>
      <c r="K39" s="320"/>
      <c r="L39" s="321"/>
    </row>
    <row r="40" spans="1:15" ht="15.6" customHeight="1">
      <c r="A40" s="165"/>
      <c r="C40" s="6" t="s">
        <v>6</v>
      </c>
      <c r="D40" s="84"/>
      <c r="E40" s="92"/>
      <c r="G40" s="156"/>
      <c r="H40" s="157"/>
      <c r="I40" s="329" t="str">
        <f>IF(B208&gt;0,"Supply full details, photos &amp; details of materials with application","")</f>
        <v/>
      </c>
      <c r="J40" s="330"/>
      <c r="K40" s="330"/>
      <c r="L40" s="331"/>
    </row>
    <row r="41" spans="1:15" ht="12.75" customHeight="1">
      <c r="A41" s="165"/>
      <c r="C41" s="6" t="s">
        <v>7</v>
      </c>
      <c r="D41" s="84"/>
      <c r="E41" s="92"/>
    </row>
    <row r="42" spans="1:15" ht="12.75" customHeight="1">
      <c r="A42" s="165"/>
      <c r="C42" s="6" t="s">
        <v>47</v>
      </c>
      <c r="D42" s="85"/>
      <c r="E42" s="92"/>
      <c r="F42" s="120" t="s">
        <v>150</v>
      </c>
      <c r="G42" s="289" t="s">
        <v>357</v>
      </c>
      <c r="H42" s="289"/>
      <c r="I42" s="289"/>
      <c r="J42" s="289"/>
      <c r="K42" s="289"/>
      <c r="L42" s="289"/>
      <c r="M42" s="289"/>
      <c r="N42" s="289"/>
      <c r="O42" s="168"/>
    </row>
    <row r="43" spans="1:15" ht="12.75" customHeight="1">
      <c r="A43" s="165"/>
      <c r="B43" s="277" t="str">
        <f>IF(D42&gt;1,"Boat weighed? Yes / No","")</f>
        <v/>
      </c>
      <c r="C43" s="274"/>
      <c r="D43" s="239"/>
      <c r="E43" s="275" t="str">
        <f>IF(D42&gt;1,"If NOT weighed / re-weighed, give full details of weight change calculation in the Additional Information box","If no weight change, ignore these two inputs")</f>
        <v>If no weight change, ignore these two inputs</v>
      </c>
      <c r="F43" s="276"/>
      <c r="G43" s="276"/>
      <c r="H43" s="276"/>
      <c r="I43" s="276"/>
      <c r="J43" s="276"/>
      <c r="K43" s="276"/>
      <c r="L43" s="276"/>
      <c r="M43" s="168"/>
      <c r="N43" s="168"/>
      <c r="O43" s="168"/>
    </row>
    <row r="44" spans="1:15" ht="12.75" customHeight="1">
      <c r="A44" s="165"/>
      <c r="B44" s="277" t="str">
        <f>IF(D42&gt;1,"Date of weighing if applicable","")</f>
        <v/>
      </c>
      <c r="C44" s="274"/>
      <c r="D44" s="239"/>
      <c r="E44" s="143"/>
      <c r="F44" s="120"/>
      <c r="G44" s="168"/>
      <c r="H44" s="168"/>
      <c r="I44" s="168"/>
      <c r="J44" s="168"/>
      <c r="K44" s="168"/>
      <c r="L44" s="168"/>
      <c r="M44" s="168"/>
      <c r="N44" s="168"/>
      <c r="O44" s="168"/>
    </row>
    <row r="45" spans="1:15" ht="12.75" customHeight="1">
      <c r="A45" s="165"/>
      <c r="C45" s="97"/>
      <c r="D45" s="82"/>
      <c r="E45" s="146"/>
      <c r="F45" s="120"/>
      <c r="G45" s="168"/>
      <c r="H45" s="168"/>
      <c r="I45" s="168"/>
      <c r="J45" s="168"/>
      <c r="K45" s="168"/>
      <c r="L45" s="168"/>
      <c r="M45" s="168"/>
      <c r="N45" s="168"/>
      <c r="O45" s="168"/>
    </row>
    <row r="46" spans="1:15" ht="12.75" customHeight="1">
      <c r="A46" s="165"/>
      <c r="B46" s="22"/>
      <c r="C46" s="7" t="s">
        <v>27</v>
      </c>
      <c r="D46" s="85"/>
      <c r="E46" s="92"/>
      <c r="F46" s="120" t="s">
        <v>150</v>
      </c>
      <c r="N46" s="168"/>
      <c r="O46" s="168"/>
    </row>
    <row r="47" spans="1:15" ht="13.5" customHeight="1">
      <c r="A47" s="165"/>
      <c r="C47" s="7" t="s">
        <v>169</v>
      </c>
      <c r="D47" s="86"/>
      <c r="E47" s="92"/>
      <c r="F47" s="120" t="s">
        <v>150</v>
      </c>
      <c r="G47" s="289" t="s">
        <v>285</v>
      </c>
      <c r="H47" s="289"/>
      <c r="I47" s="289"/>
      <c r="J47" s="289"/>
      <c r="K47" s="289"/>
      <c r="L47" s="289"/>
      <c r="M47" s="289"/>
    </row>
    <row r="48" spans="1:15" ht="16.5" customHeight="1">
      <c r="A48" s="165"/>
      <c r="C48" s="22" t="s">
        <v>196</v>
      </c>
      <c r="D48" s="290"/>
      <c r="E48" s="291"/>
      <c r="F48" s="120"/>
      <c r="G48" s="255" t="s">
        <v>318</v>
      </c>
      <c r="H48" s="256"/>
      <c r="I48" s="256"/>
      <c r="J48" s="256"/>
      <c r="K48" s="256"/>
      <c r="L48" s="256"/>
      <c r="M48" s="257"/>
      <c r="N48" s="2"/>
      <c r="O48" s="2"/>
    </row>
    <row r="49" spans="1:15" ht="15" customHeight="1">
      <c r="A49" s="165"/>
      <c r="B49" s="103"/>
      <c r="C49" s="103" t="s">
        <v>197</v>
      </c>
      <c r="D49" s="118"/>
      <c r="E49" s="115"/>
      <c r="F49" s="120"/>
      <c r="G49" s="286"/>
      <c r="H49" s="287"/>
      <c r="I49" s="287"/>
      <c r="J49" s="287"/>
      <c r="K49" s="287"/>
      <c r="L49" s="287"/>
      <c r="M49" s="288"/>
      <c r="N49" s="192"/>
      <c r="O49" s="192"/>
    </row>
    <row r="50" spans="1:15" ht="12.75" customHeight="1">
      <c r="A50" s="165"/>
      <c r="B50" s="273" t="s">
        <v>355</v>
      </c>
      <c r="C50" s="274"/>
      <c r="D50" s="85"/>
      <c r="E50" s="92"/>
      <c r="F50" s="120" t="s">
        <v>150</v>
      </c>
      <c r="G50" s="252"/>
      <c r="H50" s="253"/>
      <c r="I50" s="253"/>
      <c r="J50" s="253"/>
      <c r="K50" s="253"/>
      <c r="L50" s="253"/>
      <c r="M50" s="254"/>
      <c r="N50" s="192"/>
      <c r="O50" s="192"/>
    </row>
    <row r="51" spans="1:15" ht="12.75" customHeight="1">
      <c r="A51" s="165"/>
      <c r="C51" s="70" t="s">
        <v>177</v>
      </c>
      <c r="D51" s="84"/>
      <c r="E51" s="92"/>
      <c r="G51" s="252"/>
      <c r="H51" s="253"/>
      <c r="I51" s="253"/>
      <c r="J51" s="253"/>
      <c r="K51" s="253"/>
      <c r="L51" s="253"/>
      <c r="M51" s="254"/>
      <c r="N51" s="192"/>
      <c r="O51" s="192"/>
    </row>
    <row r="52" spans="1:15" ht="12.75" customHeight="1">
      <c r="A52" s="165"/>
      <c r="C52" s="70" t="s">
        <v>178</v>
      </c>
      <c r="D52" s="84"/>
      <c r="E52" s="92"/>
      <c r="G52" s="252"/>
      <c r="H52" s="253"/>
      <c r="I52" s="253"/>
      <c r="J52" s="253"/>
      <c r="K52" s="253"/>
      <c r="L52" s="253"/>
      <c r="M52" s="254"/>
      <c r="N52" s="192"/>
      <c r="O52" s="192"/>
    </row>
    <row r="53" spans="1:15" ht="12.75" customHeight="1">
      <c r="A53" s="165"/>
      <c r="C53" s="19"/>
      <c r="D53" s="111"/>
      <c r="E53" s="112"/>
      <c r="G53" s="252"/>
      <c r="H53" s="253"/>
      <c r="I53" s="253"/>
      <c r="J53" s="253"/>
      <c r="K53" s="253"/>
      <c r="L53" s="253"/>
      <c r="M53" s="254"/>
      <c r="N53" s="192"/>
      <c r="O53" s="192"/>
    </row>
    <row r="54" spans="1:15">
      <c r="A54" s="165"/>
      <c r="B54" s="292" t="s">
        <v>105</v>
      </c>
      <c r="C54" s="6" t="s">
        <v>101</v>
      </c>
      <c r="D54" s="87"/>
      <c r="E54" s="92"/>
      <c r="G54" s="246"/>
      <c r="H54" s="247"/>
      <c r="I54" s="247"/>
      <c r="J54" s="247"/>
      <c r="K54" s="247"/>
      <c r="L54" s="247"/>
      <c r="M54" s="248"/>
      <c r="N54" s="176"/>
      <c r="O54" s="176"/>
    </row>
    <row r="55" spans="1:15">
      <c r="A55" s="165"/>
      <c r="B55" s="292"/>
      <c r="C55" s="6" t="s">
        <v>102</v>
      </c>
      <c r="D55" s="87"/>
      <c r="E55" s="92"/>
      <c r="G55" s="249"/>
      <c r="H55" s="250"/>
      <c r="I55" s="250"/>
      <c r="J55" s="250"/>
      <c r="K55" s="250"/>
      <c r="L55" s="250"/>
      <c r="M55" s="251"/>
      <c r="N55" s="175"/>
      <c r="O55" s="175"/>
    </row>
    <row r="56" spans="1:15">
      <c r="A56" s="165"/>
      <c r="B56" s="125"/>
      <c r="D56" s="139"/>
      <c r="E56" s="143"/>
      <c r="G56" s="249"/>
      <c r="H56" s="250"/>
      <c r="I56" s="250"/>
      <c r="J56" s="250"/>
      <c r="K56" s="250"/>
      <c r="L56" s="250"/>
      <c r="M56" s="251"/>
      <c r="N56" s="175"/>
      <c r="O56" s="175"/>
    </row>
    <row r="57" spans="1:15" ht="12.95" customHeight="1">
      <c r="A57" s="165"/>
      <c r="B57" s="265" t="s">
        <v>241</v>
      </c>
      <c r="C57" s="265"/>
      <c r="D57" s="145"/>
      <c r="E57" s="146"/>
      <c r="G57" s="249"/>
      <c r="H57" s="250"/>
      <c r="I57" s="250"/>
      <c r="J57" s="250"/>
      <c r="K57" s="250"/>
      <c r="L57" s="250"/>
      <c r="M57" s="251"/>
      <c r="N57" s="175"/>
      <c r="O57" s="175"/>
    </row>
    <row r="58" spans="1:15" ht="12.95" customHeight="1">
      <c r="A58" s="165"/>
      <c r="B58" s="265" t="s">
        <v>252</v>
      </c>
      <c r="C58" s="265"/>
      <c r="D58" s="86"/>
      <c r="E58" s="92"/>
      <c r="G58" s="249"/>
      <c r="H58" s="250"/>
      <c r="I58" s="250"/>
      <c r="J58" s="250"/>
      <c r="K58" s="250"/>
      <c r="L58" s="250"/>
      <c r="M58" s="251"/>
      <c r="N58" s="175"/>
      <c r="O58" s="175"/>
    </row>
    <row r="59" spans="1:15" ht="12.95" customHeight="1">
      <c r="A59" s="165"/>
      <c r="B59" s="265" t="s">
        <v>250</v>
      </c>
      <c r="C59" s="266"/>
      <c r="D59" s="148"/>
      <c r="E59" s="92"/>
      <c r="G59" s="249"/>
      <c r="H59" s="250"/>
      <c r="I59" s="250"/>
      <c r="J59" s="250"/>
      <c r="K59" s="250"/>
      <c r="L59" s="250"/>
      <c r="M59" s="251"/>
      <c r="N59" s="175"/>
      <c r="O59" s="175"/>
    </row>
    <row r="60" spans="1:15" ht="12.95" customHeight="1">
      <c r="A60" s="165"/>
      <c r="B60" s="265" t="s">
        <v>251</v>
      </c>
      <c r="C60" s="266"/>
      <c r="D60" s="148"/>
      <c r="E60" s="92"/>
      <c r="G60" s="249"/>
      <c r="H60" s="250"/>
      <c r="I60" s="250"/>
      <c r="J60" s="250"/>
      <c r="K60" s="250"/>
      <c r="L60" s="250"/>
      <c r="M60" s="251"/>
      <c r="N60" s="175"/>
      <c r="O60" s="175"/>
    </row>
    <row r="61" spans="1:15">
      <c r="A61" s="165"/>
      <c r="B61" s="125"/>
      <c r="D61" s="139"/>
      <c r="E61" s="143"/>
      <c r="G61" s="249"/>
      <c r="H61" s="250"/>
      <c r="I61" s="250"/>
      <c r="J61" s="250"/>
      <c r="K61" s="250"/>
      <c r="L61" s="250"/>
      <c r="M61" s="251"/>
      <c r="N61" s="175"/>
      <c r="O61" s="175"/>
    </row>
    <row r="62" spans="1:15">
      <c r="A62" s="165"/>
      <c r="B62" s="264" t="s">
        <v>254</v>
      </c>
      <c r="C62" s="264"/>
      <c r="D62" s="139"/>
      <c r="E62" s="143"/>
      <c r="G62" s="278"/>
      <c r="H62" s="279"/>
      <c r="I62" s="279"/>
      <c r="J62" s="279"/>
      <c r="K62" s="279"/>
      <c r="L62" s="279"/>
      <c r="M62" s="280"/>
      <c r="N62" s="175"/>
      <c r="O62" s="175"/>
    </row>
    <row r="63" spans="1:15">
      <c r="A63" s="165"/>
      <c r="B63" s="300" t="str">
        <f>IF(C255=3,"The IRC Rating Authority will contact you for more information","")</f>
        <v/>
      </c>
      <c r="C63" s="300"/>
      <c r="D63" s="300"/>
      <c r="E63" s="300"/>
      <c r="F63" s="300"/>
      <c r="G63" s="309"/>
      <c r="H63" s="309"/>
      <c r="I63" s="309"/>
      <c r="J63" s="309"/>
      <c r="K63" s="309"/>
      <c r="L63" s="309"/>
      <c r="M63" s="309"/>
      <c r="N63" s="175"/>
      <c r="O63" s="175"/>
    </row>
    <row r="64" spans="1:15">
      <c r="A64" s="165"/>
      <c r="B64" s="149"/>
      <c r="C64" s="149"/>
      <c r="D64" s="149"/>
      <c r="E64" s="149"/>
      <c r="F64" s="149"/>
      <c r="G64" s="310"/>
      <c r="H64" s="310"/>
      <c r="I64" s="310"/>
      <c r="J64" s="310"/>
      <c r="K64" s="310"/>
      <c r="L64" s="310"/>
      <c r="M64" s="310"/>
      <c r="N64" s="175"/>
      <c r="O64" s="175"/>
    </row>
    <row r="65" spans="1:15" ht="12.95" customHeight="1">
      <c r="A65" s="165"/>
      <c r="B65" s="318" t="s">
        <v>230</v>
      </c>
      <c r="C65" s="318"/>
      <c r="D65" s="318"/>
      <c r="E65" s="318"/>
      <c r="F65" s="318"/>
      <c r="G65" s="175"/>
      <c r="H65" s="175"/>
      <c r="I65" s="175"/>
      <c r="J65" s="175"/>
      <c r="K65" s="175"/>
      <c r="L65" s="175"/>
      <c r="M65" s="175"/>
      <c r="N65" s="175"/>
      <c r="O65" s="175"/>
    </row>
    <row r="66" spans="1:15" ht="12.95" customHeight="1">
      <c r="A66" s="165"/>
      <c r="B66" s="162"/>
      <c r="C66" s="162"/>
      <c r="D66" s="162"/>
      <c r="E66" s="162"/>
      <c r="F66" s="162"/>
      <c r="G66" s="175"/>
      <c r="H66" s="175"/>
      <c r="I66" s="175"/>
      <c r="J66" s="175"/>
      <c r="K66" s="175"/>
      <c r="L66" s="175"/>
      <c r="M66" s="175"/>
      <c r="N66" s="175"/>
      <c r="O66" s="175"/>
    </row>
    <row r="67" spans="1:15" ht="15.75">
      <c r="A67" s="165"/>
      <c r="B67" s="180" t="s">
        <v>271</v>
      </c>
      <c r="C67" s="179"/>
      <c r="D67" s="179"/>
      <c r="E67" s="181"/>
      <c r="G67" s="175"/>
      <c r="H67" s="175"/>
      <c r="I67" s="175"/>
      <c r="J67" s="175"/>
      <c r="K67" s="175"/>
      <c r="L67" s="175"/>
      <c r="M67" s="175"/>
      <c r="N67" s="175"/>
      <c r="O67" s="175"/>
    </row>
    <row r="68" spans="1:15">
      <c r="A68" s="165"/>
      <c r="C68" s="6" t="s">
        <v>10</v>
      </c>
      <c r="D68" s="87"/>
      <c r="E68" s="93"/>
      <c r="G68" s="175"/>
      <c r="H68" s="175"/>
      <c r="I68" s="175"/>
      <c r="J68" s="175"/>
      <c r="K68" s="175"/>
      <c r="L68" s="175"/>
      <c r="M68" s="175"/>
      <c r="N68" s="175"/>
      <c r="O68" s="175"/>
    </row>
    <row r="69" spans="1:15">
      <c r="A69" s="165"/>
      <c r="C69" s="6" t="s">
        <v>11</v>
      </c>
      <c r="D69" s="87"/>
      <c r="E69" s="93"/>
      <c r="G69" s="176"/>
      <c r="H69" s="176"/>
      <c r="I69" s="176"/>
      <c r="J69" s="176"/>
      <c r="K69" s="176"/>
      <c r="L69" s="176"/>
      <c r="M69" s="176"/>
      <c r="N69" s="176"/>
      <c r="O69" s="176"/>
    </row>
    <row r="70" spans="1:15">
      <c r="A70" s="165"/>
      <c r="C70" s="6" t="s">
        <v>13</v>
      </c>
      <c r="D70" s="87"/>
      <c r="E70" s="93"/>
      <c r="F70" s="120"/>
      <c r="G70" s="175"/>
      <c r="H70" s="175"/>
      <c r="I70" s="175"/>
      <c r="J70" s="175"/>
      <c r="K70" s="175"/>
      <c r="L70" s="175"/>
      <c r="M70" s="175"/>
      <c r="N70" s="175"/>
      <c r="O70" s="175"/>
    </row>
    <row r="71" spans="1:15">
      <c r="A71" s="165"/>
      <c r="C71" s="6" t="s">
        <v>12</v>
      </c>
      <c r="D71" s="87"/>
      <c r="E71" s="93"/>
      <c r="I71" s="175"/>
      <c r="J71" s="175"/>
      <c r="K71" s="175"/>
      <c r="L71" s="175"/>
      <c r="M71" s="175"/>
      <c r="N71" s="175"/>
      <c r="O71" s="175"/>
    </row>
    <row r="72" spans="1:15">
      <c r="A72" s="165"/>
      <c r="B72" s="19"/>
      <c r="C72" s="205" t="s">
        <v>14</v>
      </c>
      <c r="D72" s="87"/>
      <c r="E72" s="93"/>
      <c r="F72" s="315" t="s">
        <v>300</v>
      </c>
      <c r="G72" s="316"/>
      <c r="H72" s="316"/>
      <c r="I72" s="175"/>
      <c r="J72" s="175"/>
      <c r="K72" s="175"/>
      <c r="L72" s="175"/>
      <c r="M72" s="175"/>
      <c r="N72" s="175"/>
      <c r="O72" s="175"/>
    </row>
    <row r="73" spans="1:15">
      <c r="A73" s="165"/>
      <c r="B73" s="19"/>
      <c r="C73" s="205" t="s">
        <v>181</v>
      </c>
      <c r="D73" s="87"/>
      <c r="E73" s="93"/>
      <c r="F73" s="313"/>
      <c r="G73" s="314"/>
      <c r="H73" s="314"/>
      <c r="I73" s="175"/>
      <c r="J73" s="175"/>
      <c r="K73" s="175"/>
      <c r="L73" s="175"/>
      <c r="M73" s="175"/>
      <c r="N73" s="175"/>
      <c r="O73" s="175"/>
    </row>
    <row r="74" spans="1:15">
      <c r="A74" s="165"/>
      <c r="B74" s="19"/>
      <c r="D74" s="139"/>
      <c r="E74" s="140"/>
      <c r="F74" s="120"/>
      <c r="G74" s="175"/>
      <c r="H74" s="175"/>
      <c r="I74" s="175"/>
      <c r="J74" s="175"/>
      <c r="K74" s="175"/>
      <c r="L74" s="175"/>
      <c r="M74" s="175"/>
      <c r="N74" s="175"/>
      <c r="O74" s="175"/>
    </row>
    <row r="75" spans="1:15" ht="12.6" customHeight="1">
      <c r="A75" s="165"/>
      <c r="B75" s="304" t="s">
        <v>286</v>
      </c>
      <c r="C75" s="304"/>
      <c r="D75" s="317"/>
      <c r="E75" s="317"/>
      <c r="F75" s="298" t="str">
        <f>IF(C188=5,"Enter SPL measurement if shorter than STL","")</f>
        <v/>
      </c>
      <c r="G75" s="298"/>
      <c r="H75" s="298"/>
      <c r="I75" s="298"/>
      <c r="J75" s="175"/>
      <c r="K75" s="175"/>
      <c r="L75" s="175"/>
      <c r="M75" s="175"/>
      <c r="N75" s="175"/>
      <c r="O75" s="175"/>
    </row>
    <row r="76" spans="1:15" ht="8.1" customHeight="1">
      <c r="A76" s="165"/>
      <c r="B76" s="19"/>
      <c r="C76" s="19"/>
      <c r="D76" s="102"/>
      <c r="E76" s="102"/>
      <c r="G76" s="175"/>
      <c r="H76" s="175"/>
      <c r="I76" s="175"/>
      <c r="J76" s="175"/>
      <c r="K76" s="175"/>
      <c r="L76" s="175"/>
      <c r="M76" s="175"/>
      <c r="N76" s="175"/>
      <c r="O76" s="175"/>
    </row>
    <row r="77" spans="1:15" ht="15.95" customHeight="1">
      <c r="A77" s="165"/>
      <c r="B77" s="305" t="s">
        <v>309</v>
      </c>
      <c r="C77" s="305"/>
      <c r="D77" s="133"/>
      <c r="E77" s="114"/>
      <c r="G77" s="175"/>
      <c r="H77" s="175"/>
      <c r="I77" s="175"/>
      <c r="J77" s="175"/>
      <c r="K77" s="175"/>
      <c r="L77" s="175"/>
      <c r="M77" s="175"/>
      <c r="N77" s="175"/>
      <c r="O77" s="175"/>
    </row>
    <row r="78" spans="1:15" ht="27.95" customHeight="1">
      <c r="A78" s="165"/>
      <c r="B78" s="299" t="s">
        <v>323</v>
      </c>
      <c r="C78" s="299"/>
      <c r="D78" s="299"/>
      <c r="E78" s="114"/>
      <c r="F78" s="230" t="s">
        <v>313</v>
      </c>
      <c r="G78" s="230"/>
      <c r="H78" s="230"/>
      <c r="I78" s="230"/>
      <c r="J78" s="175"/>
      <c r="K78" s="175"/>
      <c r="L78" s="175"/>
      <c r="M78" s="175"/>
      <c r="N78" s="175"/>
      <c r="O78" s="175"/>
    </row>
    <row r="79" spans="1:15" ht="15.95" customHeight="1">
      <c r="A79" s="165"/>
      <c r="B79" s="225"/>
      <c r="C79" s="225"/>
      <c r="D79" s="225"/>
      <c r="F79" s="300" t="str">
        <f>IF(C240=3,"You are declaring a whisker pole set to leeward","")</f>
        <v/>
      </c>
      <c r="G79" s="300"/>
      <c r="H79" s="300"/>
      <c r="I79" s="300"/>
      <c r="J79" s="175"/>
      <c r="K79" s="175"/>
      <c r="L79" s="175"/>
      <c r="M79" s="175"/>
      <c r="N79" s="175"/>
      <c r="O79" s="175"/>
    </row>
    <row r="80" spans="1:15">
      <c r="A80" s="165"/>
      <c r="B80" s="304" t="s">
        <v>214</v>
      </c>
      <c r="C80" s="304"/>
      <c r="D80" s="86"/>
      <c r="E80" s="93"/>
      <c r="F80" s="120"/>
      <c r="G80" s="175"/>
      <c r="H80" s="175"/>
      <c r="I80" s="175"/>
      <c r="J80" s="175"/>
      <c r="K80" s="175"/>
      <c r="L80" s="175"/>
      <c r="M80" s="175"/>
      <c r="N80" s="175"/>
      <c r="O80" s="175"/>
    </row>
    <row r="81" spans="1:20">
      <c r="A81" s="165"/>
      <c r="B81" s="302"/>
      <c r="C81" s="302"/>
      <c r="D81" s="82"/>
      <c r="E81" s="83"/>
      <c r="F81" s="120"/>
      <c r="G81" s="175"/>
      <c r="H81" s="175"/>
      <c r="I81" s="175"/>
      <c r="J81" s="175"/>
      <c r="K81" s="175"/>
      <c r="L81" s="175"/>
      <c r="M81" s="175"/>
      <c r="N81" s="175"/>
      <c r="O81" s="175"/>
    </row>
    <row r="82" spans="1:20">
      <c r="A82" s="165"/>
      <c r="B82" s="304" t="s">
        <v>151</v>
      </c>
      <c r="C82" s="304"/>
      <c r="D82" s="86"/>
      <c r="E82" s="93"/>
      <c r="F82" s="121" t="s">
        <v>337</v>
      </c>
      <c r="G82" s="229"/>
      <c r="H82" s="229"/>
      <c r="I82" s="229"/>
      <c r="J82" s="175"/>
      <c r="K82" s="175"/>
      <c r="L82" s="175"/>
      <c r="M82" s="175"/>
      <c r="N82" s="175"/>
      <c r="O82" s="175"/>
    </row>
    <row r="83" spans="1:20">
      <c r="A83" s="165"/>
      <c r="C83" s="121"/>
      <c r="D83" s="79"/>
      <c r="E83" s="80"/>
      <c r="F83" s="120"/>
      <c r="G83" s="175"/>
      <c r="H83" s="175"/>
      <c r="I83" s="175"/>
      <c r="J83" s="175"/>
      <c r="K83" s="175"/>
      <c r="L83" s="175"/>
      <c r="M83" s="175"/>
      <c r="N83" s="175"/>
      <c r="O83" s="175"/>
    </row>
    <row r="84" spans="1:20" ht="15.6" customHeight="1">
      <c r="A84" s="165"/>
      <c r="B84" s="308" t="s">
        <v>210</v>
      </c>
      <c r="C84" s="308"/>
      <c r="D84" s="127"/>
      <c r="E84" s="127"/>
      <c r="F84" s="132"/>
      <c r="G84" s="71"/>
      <c r="H84" s="71"/>
      <c r="I84" s="71"/>
      <c r="J84" s="71"/>
      <c r="K84" s="71"/>
      <c r="L84" s="71"/>
      <c r="M84" s="71"/>
      <c r="N84" s="71"/>
      <c r="O84" s="71"/>
      <c r="P84" s="43"/>
      <c r="Q84" s="43"/>
      <c r="R84" s="43"/>
      <c r="S84" s="2"/>
      <c r="T84" s="2"/>
    </row>
    <row r="85" spans="1:20" ht="17.45" customHeight="1">
      <c r="A85" s="165"/>
      <c r="B85" s="308" t="s">
        <v>117</v>
      </c>
      <c r="C85" s="308"/>
      <c r="D85" s="126"/>
      <c r="E85" s="126"/>
      <c r="F85" s="41"/>
      <c r="G85" s="71"/>
      <c r="H85" s="71"/>
      <c r="I85" s="71"/>
      <c r="J85" s="71"/>
      <c r="K85" s="71"/>
      <c r="L85" s="71"/>
      <c r="M85" s="71"/>
      <c r="N85" s="71"/>
      <c r="O85" s="71"/>
      <c r="P85" s="43"/>
      <c r="Q85" s="43"/>
      <c r="R85" s="43"/>
      <c r="S85" s="2"/>
      <c r="T85" s="2"/>
    </row>
    <row r="86" spans="1:20" ht="15.95" customHeight="1">
      <c r="A86" s="165"/>
      <c r="B86" s="212" t="s">
        <v>324</v>
      </c>
      <c r="C86" s="76"/>
      <c r="D86" s="126"/>
      <c r="E86" s="126"/>
      <c r="F86" s="41"/>
      <c r="G86" s="71"/>
      <c r="H86" s="71"/>
      <c r="I86" s="71"/>
      <c r="J86" s="71"/>
      <c r="K86" s="71"/>
      <c r="L86" s="71"/>
      <c r="M86" s="71"/>
      <c r="N86" s="71"/>
      <c r="O86" s="71"/>
      <c r="P86" s="43"/>
      <c r="Q86" s="43"/>
      <c r="R86" s="43"/>
      <c r="S86" s="2"/>
      <c r="T86" s="2"/>
    </row>
    <row r="87" spans="1:20" ht="15.95" customHeight="1">
      <c r="A87" s="165"/>
      <c r="B87" s="76"/>
      <c r="C87" s="76"/>
      <c r="D87" s="126"/>
      <c r="E87" s="126"/>
      <c r="F87" s="41"/>
      <c r="G87" s="71"/>
      <c r="H87" s="71"/>
      <c r="I87" s="71"/>
      <c r="J87" s="71"/>
      <c r="K87" s="71"/>
      <c r="L87" s="71"/>
      <c r="M87" s="71"/>
      <c r="N87" s="71"/>
      <c r="O87" s="71"/>
      <c r="P87" s="43"/>
      <c r="Q87" s="43"/>
      <c r="R87" s="43"/>
      <c r="S87" s="2"/>
      <c r="T87" s="2"/>
    </row>
    <row r="88" spans="1:20" ht="15.95" customHeight="1">
      <c r="A88" s="165"/>
      <c r="B88" s="306" t="s">
        <v>311</v>
      </c>
      <c r="C88" s="306"/>
      <c r="D88" s="306"/>
      <c r="E88" s="306"/>
      <c r="F88" s="306"/>
      <c r="G88" s="71"/>
      <c r="H88" s="71"/>
      <c r="I88" s="71"/>
      <c r="J88" s="71"/>
      <c r="K88" s="71"/>
      <c r="L88" s="71"/>
      <c r="M88" s="71"/>
      <c r="N88" s="71"/>
      <c r="O88" s="71"/>
      <c r="P88" s="43"/>
      <c r="Q88" s="43"/>
      <c r="R88" s="43"/>
      <c r="S88" s="2"/>
      <c r="T88" s="2"/>
    </row>
    <row r="89" spans="1:20" ht="15.95" customHeight="1">
      <c r="A89" s="165"/>
      <c r="B89" s="76"/>
      <c r="C89" s="76"/>
      <c r="D89" s="126"/>
      <c r="E89" s="126"/>
      <c r="F89" s="41"/>
      <c r="G89" s="71"/>
      <c r="H89" s="71"/>
      <c r="I89" s="71"/>
      <c r="J89" s="71"/>
      <c r="K89" s="71"/>
      <c r="L89" s="71"/>
      <c r="M89" s="71"/>
      <c r="N89" s="71"/>
      <c r="O89" s="71"/>
      <c r="P89" s="43"/>
      <c r="Q89" s="43"/>
      <c r="R89" s="43"/>
      <c r="S89" s="2"/>
      <c r="T89" s="2"/>
    </row>
    <row r="90" spans="1:20" ht="15.75">
      <c r="A90" s="165"/>
      <c r="B90" s="184" t="s">
        <v>272</v>
      </c>
      <c r="C90" s="185"/>
      <c r="D90" s="186"/>
      <c r="E90" s="186"/>
      <c r="F90" s="41"/>
      <c r="G90" s="71"/>
      <c r="H90" s="71"/>
      <c r="I90" s="71"/>
      <c r="J90" s="71"/>
      <c r="K90" s="71"/>
      <c r="L90" s="71"/>
      <c r="M90" s="71"/>
      <c r="N90" s="71"/>
      <c r="O90" s="71"/>
      <c r="P90" s="43"/>
      <c r="Q90" s="43"/>
      <c r="R90" s="43"/>
      <c r="S90" s="2"/>
      <c r="T90" s="2"/>
    </row>
    <row r="91" spans="1:20">
      <c r="A91" s="165"/>
      <c r="B91" s="2" t="s">
        <v>129</v>
      </c>
      <c r="C91" s="6" t="s">
        <v>26</v>
      </c>
      <c r="D91" s="87"/>
      <c r="E91" s="93"/>
      <c r="F91" s="20"/>
      <c r="H91" s="24"/>
      <c r="I91" s="24"/>
      <c r="J91" s="24"/>
      <c r="K91" s="24"/>
      <c r="L91" s="24"/>
      <c r="M91" s="24"/>
      <c r="N91" s="24"/>
    </row>
    <row r="92" spans="1:20" ht="12.75" customHeight="1">
      <c r="A92" s="165"/>
      <c r="C92" s="6" t="s">
        <v>17</v>
      </c>
      <c r="D92" s="87"/>
      <c r="E92" s="93"/>
      <c r="F92" s="20"/>
      <c r="G92" s="21"/>
      <c r="H92" s="21"/>
      <c r="I92" s="21"/>
      <c r="J92" s="54"/>
    </row>
    <row r="93" spans="1:20" ht="12.75" customHeight="1">
      <c r="A93" s="165"/>
      <c r="C93" s="6" t="s">
        <v>18</v>
      </c>
      <c r="D93" s="87"/>
      <c r="E93" s="93"/>
      <c r="F93" s="20"/>
      <c r="G93" s="21"/>
      <c r="H93" s="21"/>
      <c r="I93" s="21"/>
      <c r="J93" s="54"/>
    </row>
    <row r="94" spans="1:20">
      <c r="A94" s="165"/>
      <c r="B94" s="22"/>
      <c r="C94" s="22"/>
      <c r="D94" s="231"/>
      <c r="E94" s="231"/>
      <c r="F94" s="27"/>
      <c r="G94" s="71"/>
      <c r="H94" s="71"/>
      <c r="I94" s="71"/>
      <c r="J94" s="71"/>
      <c r="K94" s="71"/>
      <c r="L94" s="71"/>
      <c r="M94" s="71"/>
      <c r="N94" s="71"/>
      <c r="O94" s="71"/>
      <c r="P94" s="43"/>
      <c r="Q94" s="43"/>
      <c r="R94" s="43"/>
      <c r="S94" s="2"/>
      <c r="T94" s="2"/>
    </row>
    <row r="95" spans="1:20">
      <c r="A95" s="165"/>
      <c r="B95" s="2" t="s">
        <v>25</v>
      </c>
      <c r="C95" s="22"/>
      <c r="D95" s="126"/>
      <c r="E95" s="126"/>
      <c r="F95" s="27"/>
      <c r="G95" s="71"/>
      <c r="H95" s="71"/>
      <c r="I95" s="71"/>
      <c r="J95" s="71"/>
      <c r="K95" s="71"/>
      <c r="L95" s="71"/>
      <c r="M95" s="71"/>
      <c r="N95" s="71"/>
      <c r="O95" s="71"/>
      <c r="P95" s="43"/>
      <c r="Q95" s="43"/>
      <c r="R95" s="43"/>
      <c r="S95" s="2"/>
      <c r="T95" s="2"/>
    </row>
    <row r="96" spans="1:20">
      <c r="A96" s="165"/>
      <c r="B96" s="51" t="s">
        <v>332</v>
      </c>
      <c r="C96" s="64"/>
      <c r="D96" s="89"/>
      <c r="E96" s="226" t="s">
        <v>333</v>
      </c>
      <c r="F96" s="129"/>
      <c r="G96" s="129"/>
      <c r="H96" s="224"/>
      <c r="I96" s="224"/>
      <c r="J96" s="224"/>
      <c r="K96" s="224"/>
    </row>
    <row r="97" spans="1:20">
      <c r="A97" s="165"/>
      <c r="B97" s="22"/>
      <c r="C97" s="22"/>
      <c r="D97" s="126"/>
      <c r="E97" s="24"/>
      <c r="F97" s="27"/>
      <c r="G97" s="71"/>
      <c r="H97" s="71"/>
      <c r="I97" s="71"/>
      <c r="J97" s="71"/>
      <c r="K97" s="71"/>
      <c r="L97" s="71"/>
      <c r="M97" s="71"/>
      <c r="N97" s="71"/>
      <c r="O97" s="71"/>
      <c r="P97" s="43"/>
      <c r="Q97" s="43"/>
      <c r="R97" s="43"/>
      <c r="S97" s="2"/>
      <c r="T97" s="2"/>
    </row>
    <row r="98" spans="1:20" ht="36.6" customHeight="1">
      <c r="A98" s="165"/>
      <c r="B98" s="301" t="s">
        <v>347</v>
      </c>
      <c r="C98" s="301"/>
      <c r="D98" s="227"/>
      <c r="E98" s="59"/>
      <c r="F98" s="233" t="str">
        <f>IF(AND(D96&gt;1,C197=3),"More than one headsail: not eligible for single furling headsail allowance","")</f>
        <v/>
      </c>
      <c r="G98" s="55"/>
      <c r="H98" s="55"/>
      <c r="I98" s="55"/>
    </row>
    <row r="99" spans="1:20">
      <c r="A99" s="165"/>
      <c r="B99" s="227"/>
      <c r="C99" s="227"/>
      <c r="D99" s="227"/>
      <c r="E99" s="59"/>
      <c r="F99" s="41"/>
      <c r="G99" s="55"/>
      <c r="H99" s="55"/>
      <c r="I99" s="55"/>
    </row>
    <row r="100" spans="1:20">
      <c r="A100" s="165"/>
      <c r="C100" s="70" t="s">
        <v>145</v>
      </c>
      <c r="D100" s="87"/>
      <c r="E100" s="93"/>
      <c r="F100" s="307"/>
      <c r="G100" s="305"/>
      <c r="H100" s="305"/>
      <c r="I100" s="305"/>
      <c r="J100" s="305"/>
      <c r="K100" s="305"/>
      <c r="L100" s="305"/>
      <c r="M100" s="305"/>
      <c r="N100" s="305"/>
      <c r="O100" s="305"/>
    </row>
    <row r="101" spans="1:20" ht="12.75" customHeight="1">
      <c r="A101" s="165"/>
      <c r="C101" s="370" t="s">
        <v>146</v>
      </c>
      <c r="D101" s="370"/>
      <c r="E101" s="370"/>
      <c r="F101" s="370"/>
      <c r="G101" s="370"/>
      <c r="H101" s="370"/>
      <c r="I101" s="27"/>
      <c r="J101" s="27"/>
      <c r="K101" s="27"/>
      <c r="L101" s="27"/>
    </row>
    <row r="102" spans="1:20">
      <c r="A102" s="165"/>
      <c r="C102" s="70" t="s">
        <v>147</v>
      </c>
      <c r="D102" s="87"/>
      <c r="E102" s="93"/>
      <c r="F102" s="29"/>
      <c r="G102" s="27"/>
      <c r="H102" s="27"/>
      <c r="I102" s="27"/>
    </row>
    <row r="103" spans="1:20">
      <c r="A103" s="165"/>
      <c r="C103" s="70" t="s">
        <v>148</v>
      </c>
      <c r="D103" s="87"/>
      <c r="E103" s="93"/>
      <c r="G103" s="27"/>
      <c r="H103" s="27"/>
      <c r="I103" s="27"/>
    </row>
    <row r="104" spans="1:20">
      <c r="A104" s="165"/>
      <c r="C104" s="6" t="s">
        <v>109</v>
      </c>
      <c r="D104" s="87"/>
      <c r="E104" s="93"/>
      <c r="F104" s="2"/>
      <c r="G104" s="27"/>
      <c r="H104" s="27"/>
      <c r="I104" s="27"/>
    </row>
    <row r="105" spans="1:20">
      <c r="A105" s="165"/>
      <c r="C105" t="s">
        <v>36</v>
      </c>
      <c r="D105" s="87"/>
      <c r="E105" s="93"/>
      <c r="F105" s="2"/>
      <c r="G105" s="27"/>
      <c r="H105" s="27"/>
      <c r="I105" s="27"/>
    </row>
    <row r="106" spans="1:20">
      <c r="A106" s="165"/>
      <c r="C106" s="6" t="s">
        <v>16</v>
      </c>
      <c r="D106" s="87"/>
      <c r="E106" s="93"/>
      <c r="G106" s="30"/>
      <c r="H106" s="30"/>
      <c r="I106" s="30"/>
      <c r="M106" s="44"/>
      <c r="N106" s="44"/>
      <c r="O106" s="44"/>
    </row>
    <row r="107" spans="1:20">
      <c r="A107" s="165"/>
      <c r="C107" s="64"/>
      <c r="D107" s="10" t="s">
        <v>35</v>
      </c>
      <c r="E107" s="26">
        <f>IF(F169=TRUE,(0.0625*(ROUND(D102,2))*(4*(ROUND(D103,2))+(6*(ROUND(D106,2)))+(3*(ROUND(D105,2)))+(2*(ROUND(D104,2)))+0.09)),0)</f>
        <v>0</v>
      </c>
      <c r="F107" s="311"/>
      <c r="G107" s="312"/>
      <c r="H107" s="312"/>
      <c r="I107" s="312"/>
      <c r="J107" s="120"/>
      <c r="K107" s="120"/>
      <c r="L107" s="44"/>
      <c r="M107" s="44"/>
      <c r="N107" s="44"/>
      <c r="O107" s="44"/>
    </row>
    <row r="108" spans="1:20">
      <c r="A108" s="165"/>
      <c r="B108" s="51" t="s">
        <v>168</v>
      </c>
      <c r="C108" s="64"/>
      <c r="D108" s="88"/>
      <c r="E108" s="94"/>
      <c r="F108" s="130" t="s">
        <v>303</v>
      </c>
      <c r="G108" s="131">
        <f>D103*0.075</f>
        <v>0</v>
      </c>
      <c r="H108" s="303" t="str">
        <f>IF(D108&gt;G108,"Check Foot Offset. If over 7.5% then it will be added to LL for the calculation of HSA on your certificate","")</f>
        <v/>
      </c>
      <c r="I108" s="303"/>
      <c r="J108" s="303"/>
      <c r="K108" s="303"/>
      <c r="L108" s="44"/>
      <c r="M108" s="44"/>
      <c r="N108" s="44"/>
      <c r="O108" s="44"/>
    </row>
    <row r="109" spans="1:20">
      <c r="A109" s="165"/>
      <c r="B109" s="19"/>
      <c r="C109" s="56"/>
      <c r="D109" s="57"/>
      <c r="E109" s="59"/>
      <c r="F109" s="41"/>
      <c r="G109" s="55"/>
      <c r="H109" s="55"/>
      <c r="I109" s="55"/>
    </row>
    <row r="110" spans="1:20">
      <c r="A110" s="165"/>
      <c r="B110" s="2" t="s">
        <v>310</v>
      </c>
      <c r="C110" s="56"/>
      <c r="D110" s="57"/>
      <c r="E110" s="59"/>
      <c r="F110" s="132"/>
      <c r="G110" s="129"/>
      <c r="H110" s="129"/>
      <c r="I110" s="55"/>
    </row>
    <row r="111" spans="1:20">
      <c r="A111" s="165"/>
      <c r="B111" s="19" t="s">
        <v>172</v>
      </c>
      <c r="C111" s="56"/>
      <c r="D111" s="89"/>
      <c r="E111" s="59"/>
      <c r="F111" s="345"/>
      <c r="G111" s="345"/>
      <c r="H111" s="345"/>
      <c r="I111" s="55"/>
    </row>
    <row r="112" spans="1:20" ht="13.5" thickBot="1">
      <c r="A112" s="165"/>
      <c r="C112" s="56"/>
      <c r="D112" s="375" t="str">
        <f>IF(D111=0,"","Complete all data")</f>
        <v/>
      </c>
      <c r="E112" s="375"/>
      <c r="F112" s="345"/>
      <c r="G112" s="345"/>
      <c r="H112" s="345"/>
      <c r="I112" s="55"/>
    </row>
    <row r="113" spans="1:13">
      <c r="A113" s="165"/>
      <c r="C113" s="198" t="s">
        <v>204</v>
      </c>
      <c r="D113" s="199"/>
      <c r="E113" s="200"/>
      <c r="F113" s="133" t="str">
        <f>IF(AND((D114&gt;0),(D114&lt;(D113*0.625))),"SHW &lt; 62.5%. Too narrow - rate as headsail","")</f>
        <v/>
      </c>
      <c r="I113" s="55"/>
    </row>
    <row r="114" spans="1:13" ht="13.5" thickBot="1">
      <c r="A114" s="165"/>
      <c r="C114" s="201" t="s">
        <v>205</v>
      </c>
      <c r="D114" s="202"/>
      <c r="E114" s="203"/>
      <c r="F114" s="133" t="str">
        <f>IF(AND((D114&gt;0),(D114&gt;=(D113*0.75))),"SHW &gt;= 75%. Too wide - rate as spinnaker","")</f>
        <v/>
      </c>
      <c r="G114" s="129"/>
      <c r="H114" s="129"/>
      <c r="I114" s="55"/>
    </row>
    <row r="115" spans="1:13">
      <c r="A115" s="165"/>
      <c r="C115" s="206" t="s">
        <v>218</v>
      </c>
      <c r="D115" s="196"/>
      <c r="E115" s="197"/>
      <c r="F115" s="159"/>
      <c r="G115" s="120"/>
      <c r="H115" s="120"/>
      <c r="I115" s="55"/>
    </row>
    <row r="116" spans="1:13">
      <c r="A116" s="165"/>
      <c r="C116" s="206" t="s">
        <v>219</v>
      </c>
      <c r="D116" s="87"/>
      <c r="E116" s="93"/>
      <c r="F116" s="132"/>
      <c r="G116" s="161"/>
      <c r="H116" s="161"/>
    </row>
    <row r="117" spans="1:13">
      <c r="A117" s="165"/>
      <c r="C117" s="206" t="s">
        <v>222</v>
      </c>
      <c r="D117" s="87"/>
      <c r="E117" s="93"/>
      <c r="F117" s="134"/>
      <c r="G117" s="160"/>
      <c r="H117" s="129"/>
      <c r="I117" s="129"/>
    </row>
    <row r="118" spans="1:13">
      <c r="A118" s="165"/>
      <c r="C118" s="206" t="s">
        <v>221</v>
      </c>
      <c r="D118" s="87"/>
      <c r="E118" s="93"/>
      <c r="F118" s="41"/>
      <c r="G118" s="55"/>
      <c r="H118" s="55"/>
      <c r="I118" s="55"/>
    </row>
    <row r="119" spans="1:13">
      <c r="A119" s="165"/>
      <c r="C119" s="206" t="s">
        <v>220</v>
      </c>
      <c r="D119" s="87"/>
      <c r="E119" s="93"/>
      <c r="F119" s="41"/>
      <c r="G119" s="55"/>
      <c r="H119" s="55"/>
      <c r="I119" s="55"/>
    </row>
    <row r="120" spans="1:13">
      <c r="A120" s="165"/>
      <c r="C120" s="56"/>
      <c r="D120" s="10" t="s">
        <v>173</v>
      </c>
      <c r="E120" s="26">
        <f>IF(F172=TRUE,(0.0625*(ROUND(D115,2))*(4*(ROUND(D116,2))+(6*(ROUND(D117,2)))+(3*(ROUND(D118,2)))+(2*(ROUND(D119,2)))+0.09)),0)</f>
        <v>0</v>
      </c>
      <c r="F120" s="311"/>
      <c r="G120" s="312"/>
      <c r="H120" s="312"/>
      <c r="I120" s="312"/>
    </row>
    <row r="121" spans="1:13">
      <c r="A121" s="165"/>
      <c r="B121" s="51" t="s">
        <v>301</v>
      </c>
      <c r="C121" s="64"/>
      <c r="D121" s="88"/>
      <c r="E121" s="94"/>
      <c r="F121" s="130" t="s">
        <v>302</v>
      </c>
      <c r="G121" s="131">
        <f>D116*0.075</f>
        <v>0</v>
      </c>
      <c r="H121" s="129"/>
      <c r="I121" s="129"/>
    </row>
    <row r="122" spans="1:13">
      <c r="A122" s="165"/>
      <c r="C122" s="56"/>
      <c r="D122" s="128"/>
      <c r="E122" s="58"/>
      <c r="F122" s="41"/>
      <c r="G122" s="55"/>
      <c r="H122" s="55"/>
      <c r="I122" s="55"/>
    </row>
    <row r="123" spans="1:13">
      <c r="A123" s="165"/>
      <c r="B123" s="2" t="s">
        <v>345</v>
      </c>
      <c r="C123" s="56"/>
      <c r="D123" s="232"/>
      <c r="E123" s="59"/>
      <c r="F123" s="41"/>
      <c r="G123" s="55"/>
      <c r="H123" s="55"/>
      <c r="I123" s="55"/>
    </row>
    <row r="124" spans="1:13" ht="12.75" customHeight="1">
      <c r="A124" s="165"/>
      <c r="B124" s="19" t="s">
        <v>55</v>
      </c>
      <c r="C124" s="19"/>
      <c r="D124" s="89"/>
      <c r="E124" s="31"/>
      <c r="F124" s="368"/>
      <c r="G124" s="368"/>
      <c r="H124" s="368"/>
      <c r="I124" s="368"/>
      <c r="J124" s="368"/>
      <c r="K124" s="368"/>
      <c r="L124" s="368"/>
    </row>
    <row r="125" spans="1:13" ht="12.75" customHeight="1">
      <c r="A125" s="165"/>
      <c r="B125" s="19"/>
      <c r="C125" s="19"/>
      <c r="D125" s="40"/>
      <c r="F125" s="21"/>
      <c r="G125" s="21"/>
      <c r="H125" s="135"/>
      <c r="I125" s="135"/>
      <c r="J125" s="54"/>
    </row>
    <row r="126" spans="1:13" ht="12.75" customHeight="1">
      <c r="A126" s="165"/>
      <c r="B126" s="367" t="s">
        <v>167</v>
      </c>
      <c r="C126" s="367"/>
      <c r="D126" s="367"/>
      <c r="E126" s="367"/>
      <c r="F126" s="21"/>
      <c r="G126" s="21"/>
      <c r="H126" s="21"/>
      <c r="I126" s="21"/>
      <c r="J126" s="54"/>
    </row>
    <row r="127" spans="1:13">
      <c r="A127" s="165"/>
      <c r="B127" s="2" t="s">
        <v>23</v>
      </c>
      <c r="C127" s="6" t="s">
        <v>19</v>
      </c>
      <c r="D127" s="87"/>
      <c r="E127" s="93"/>
      <c r="F127" s="20"/>
      <c r="K127" s="19"/>
      <c r="L127" s="19"/>
      <c r="M127" s="19"/>
    </row>
    <row r="128" spans="1:13">
      <c r="A128" s="165"/>
      <c r="C128" s="6" t="s">
        <v>20</v>
      </c>
      <c r="D128" s="87"/>
      <c r="E128" s="93"/>
      <c r="F128" s="20"/>
      <c r="K128" s="74"/>
      <c r="L128" s="74"/>
      <c r="M128" s="74"/>
    </row>
    <row r="129" spans="1:10">
      <c r="A129" s="165"/>
      <c r="C129" s="70" t="s">
        <v>149</v>
      </c>
      <c r="D129" s="87"/>
      <c r="E129" s="93"/>
      <c r="F129" s="32"/>
      <c r="I129" s="30"/>
    </row>
    <row r="130" spans="1:10" ht="12.75" customHeight="1">
      <c r="A130" s="165"/>
      <c r="C130" s="6" t="s">
        <v>21</v>
      </c>
      <c r="D130" s="87"/>
      <c r="E130" s="93"/>
      <c r="F130" s="60"/>
      <c r="I130" s="72"/>
    </row>
    <row r="131" spans="1:10" ht="12.95" customHeight="1">
      <c r="A131" s="165"/>
      <c r="B131" s="23"/>
      <c r="C131" s="136" t="s">
        <v>108</v>
      </c>
      <c r="D131" s="10" t="s">
        <v>34</v>
      </c>
      <c r="E131" s="26">
        <f>IF(AND(F170=TRUE,C190=0),((ROUND(D127,2)+ROUND(D128,2))/2)*((ROUND(D129,2)+(4*ROUND(D130,2)))/5)*0.83,0)</f>
        <v>0</v>
      </c>
      <c r="F131" s="78"/>
      <c r="G131" s="369" t="str">
        <f>IF((D130&lt;(D129*0.75)),"Sym spi SHW less than 75% SFL - too narrow","")</f>
        <v/>
      </c>
      <c r="H131" s="369"/>
      <c r="I131" s="369"/>
      <c r="J131" s="369"/>
    </row>
    <row r="132" spans="1:10">
      <c r="A132" s="165"/>
      <c r="B132" s="23"/>
      <c r="D132" s="98"/>
      <c r="E132" s="99"/>
      <c r="F132" s="55"/>
      <c r="G132" s="55"/>
      <c r="H132" s="55"/>
      <c r="I132" s="55"/>
    </row>
    <row r="133" spans="1:10">
      <c r="A133" s="165"/>
      <c r="B133" s="2" t="s">
        <v>24</v>
      </c>
      <c r="C133" s="6" t="s">
        <v>19</v>
      </c>
      <c r="D133" s="87"/>
      <c r="E133" s="93"/>
      <c r="F133" s="33"/>
      <c r="G133" s="373"/>
      <c r="H133" s="373"/>
      <c r="I133" s="373"/>
    </row>
    <row r="134" spans="1:10">
      <c r="A134" s="165"/>
      <c r="C134" s="6" t="s">
        <v>20</v>
      </c>
      <c r="D134" s="87"/>
      <c r="E134" s="93"/>
      <c r="F134" s="33"/>
      <c r="G134" s="373"/>
      <c r="H134" s="373"/>
      <c r="I134" s="373"/>
    </row>
    <row r="135" spans="1:10">
      <c r="A135" s="165"/>
      <c r="C135" s="70" t="s">
        <v>149</v>
      </c>
      <c r="D135" s="87"/>
      <c r="E135" s="93"/>
      <c r="F135" s="33"/>
      <c r="G135" s="373"/>
      <c r="H135" s="373"/>
      <c r="I135" s="373"/>
    </row>
    <row r="136" spans="1:10">
      <c r="A136" s="165"/>
      <c r="C136" s="6" t="s">
        <v>21</v>
      </c>
      <c r="D136" s="87"/>
      <c r="E136" s="93"/>
      <c r="F136" s="60"/>
      <c r="G136" s="373"/>
      <c r="H136" s="373"/>
      <c r="I136" s="373"/>
    </row>
    <row r="137" spans="1:10">
      <c r="A137" s="165"/>
      <c r="B137" s="23"/>
      <c r="C137" s="136" t="s">
        <v>107</v>
      </c>
      <c r="D137" s="10" t="s">
        <v>34</v>
      </c>
      <c r="E137" s="26">
        <f>IF(AND(F171=TRUE,C191=0),((ROUND(D133,2)+ROUND(D134,2))/2)*((ROUND(D135,2)+(4*ROUND(D136,2)))/5)*0.83,0)</f>
        <v>0</v>
      </c>
      <c r="F137" s="78"/>
      <c r="G137" s="369" t="str">
        <f>IF((D136&lt;(D135*0.75)),"Asym spi SHW less than 75% SFL - too narrow","")</f>
        <v/>
      </c>
      <c r="H137" s="369"/>
      <c r="I137" s="369"/>
      <c r="J137" s="369"/>
    </row>
    <row r="138" spans="1:10">
      <c r="A138" s="165"/>
      <c r="B138" s="23"/>
      <c r="C138" s="103"/>
      <c r="D138" s="57"/>
      <c r="E138" s="58"/>
      <c r="F138" s="55"/>
      <c r="G138" s="124"/>
      <c r="H138" s="124"/>
      <c r="I138" s="124"/>
      <c r="J138" s="124"/>
    </row>
    <row r="139" spans="1:10">
      <c r="A139" s="165"/>
      <c r="B139" s="316" t="s">
        <v>212</v>
      </c>
      <c r="C139" s="316"/>
      <c r="D139" s="316"/>
      <c r="E139" s="141" t="s">
        <v>108</v>
      </c>
      <c r="F139" s="137"/>
      <c r="H139" s="124"/>
      <c r="I139" s="124"/>
      <c r="J139" s="124"/>
    </row>
    <row r="140" spans="1:10">
      <c r="A140" s="165"/>
      <c r="B140" s="371" t="s">
        <v>213</v>
      </c>
      <c r="C140" s="371"/>
      <c r="D140" s="371"/>
      <c r="E140" s="142" t="s">
        <v>107</v>
      </c>
      <c r="F140" s="138"/>
      <c r="H140" s="124"/>
      <c r="I140" s="124"/>
      <c r="J140" s="124"/>
    </row>
    <row r="141" spans="1:10">
      <c r="A141" s="165"/>
      <c r="B141" s="23"/>
      <c r="D141" s="57"/>
      <c r="E141" s="59"/>
      <c r="F141" s="55"/>
      <c r="G141" s="55"/>
      <c r="H141" s="55"/>
      <c r="I141" s="55"/>
    </row>
    <row r="142" spans="1:10">
      <c r="A142" s="165"/>
      <c r="B142" s="25" t="s">
        <v>162</v>
      </c>
      <c r="D142" s="95"/>
      <c r="E142" s="96"/>
      <c r="F142" s="34"/>
      <c r="G142" s="34"/>
      <c r="H142" s="34"/>
      <c r="I142" s="34"/>
    </row>
    <row r="143" spans="1:10">
      <c r="A143" s="165"/>
      <c r="B143" s="2" t="s">
        <v>28</v>
      </c>
      <c r="C143" s="6" t="s">
        <v>29</v>
      </c>
      <c r="D143" s="87"/>
      <c r="E143" s="93"/>
      <c r="F143" s="33"/>
      <c r="G143" s="34"/>
      <c r="H143" s="34"/>
      <c r="I143" s="34"/>
    </row>
    <row r="144" spans="1:10" ht="12" customHeight="1">
      <c r="A144" s="165"/>
      <c r="C144" s="6" t="s">
        <v>30</v>
      </c>
      <c r="D144" s="87"/>
      <c r="E144" s="93"/>
      <c r="J144" s="35"/>
    </row>
    <row r="145" spans="1:18">
      <c r="A145" s="165"/>
      <c r="B145" s="19" t="s">
        <v>215</v>
      </c>
      <c r="C145" s="6" t="s">
        <v>31</v>
      </c>
      <c r="D145" s="87"/>
      <c r="E145" s="93"/>
    </row>
    <row r="146" spans="1:18">
      <c r="A146" s="165"/>
      <c r="C146" s="6" t="s">
        <v>32</v>
      </c>
      <c r="D146" s="87"/>
      <c r="E146" s="93"/>
    </row>
    <row r="147" spans="1:18">
      <c r="A147" s="165"/>
      <c r="D147" s="28"/>
      <c r="G147" s="73"/>
      <c r="J147" s="66"/>
      <c r="K147" s="66"/>
      <c r="L147" s="66"/>
    </row>
    <row r="148" spans="1:18" ht="15.75">
      <c r="A148" s="165"/>
      <c r="B148" s="166" t="s">
        <v>37</v>
      </c>
      <c r="C148" s="167"/>
      <c r="D148" s="165"/>
      <c r="E148" s="167"/>
      <c r="F148" s="75"/>
      <c r="G148" s="75"/>
      <c r="H148" s="75"/>
      <c r="I148" s="75"/>
    </row>
    <row r="149" spans="1:18">
      <c r="B149" s="372" t="s">
        <v>175</v>
      </c>
      <c r="C149" s="372"/>
      <c r="D149" s="75"/>
      <c r="E149" s="75"/>
      <c r="F149" s="36"/>
      <c r="G149" s="36"/>
      <c r="H149" s="36"/>
      <c r="I149" s="81"/>
    </row>
    <row r="150" spans="1:18">
      <c r="B150" s="240" t="s">
        <v>360</v>
      </c>
      <c r="C150" s="241"/>
      <c r="D150" s="242"/>
      <c r="E150" s="243"/>
      <c r="F150" s="36"/>
      <c r="G150" s="36"/>
      <c r="H150" s="36"/>
      <c r="I150" s="81"/>
    </row>
    <row r="151" spans="1:18">
      <c r="B151" s="240" t="s">
        <v>361</v>
      </c>
      <c r="C151" s="241"/>
      <c r="D151" s="242"/>
      <c r="E151" s="243"/>
      <c r="F151" s="36"/>
      <c r="G151" s="36"/>
      <c r="H151" s="36"/>
      <c r="I151" s="81"/>
    </row>
    <row r="152" spans="1:18">
      <c r="B152" s="22"/>
      <c r="C152" s="22"/>
      <c r="D152" s="75"/>
      <c r="E152" s="75"/>
      <c r="F152" s="36"/>
      <c r="G152" s="36"/>
      <c r="H152" s="36"/>
      <c r="I152" s="81"/>
    </row>
    <row r="153" spans="1:18">
      <c r="D153" s="208">
        <v>2024</v>
      </c>
    </row>
    <row r="154" spans="1:18">
      <c r="B154" s="37"/>
      <c r="C154" s="38"/>
      <c r="D154" s="109" t="s">
        <v>350</v>
      </c>
      <c r="E154" s="36"/>
      <c r="F154" s="36"/>
      <c r="G154" s="36"/>
      <c r="O154" s="1"/>
      <c r="R154"/>
    </row>
    <row r="155" spans="1:18" ht="12.95" customHeight="1">
      <c r="B155" s="2" t="s">
        <v>160</v>
      </c>
      <c r="D155" s="16">
        <v>6.75</v>
      </c>
      <c r="E155" s="19" t="s">
        <v>49</v>
      </c>
      <c r="F155" s="374"/>
      <c r="G155" s="374"/>
      <c r="H155" s="374"/>
      <c r="I155" s="374"/>
      <c r="O155" s="1"/>
      <c r="R155"/>
    </row>
    <row r="156" spans="1:18">
      <c r="B156" s="2" t="s">
        <v>161</v>
      </c>
      <c r="D156" s="16">
        <v>6.95</v>
      </c>
      <c r="E156" s="19" t="s">
        <v>49</v>
      </c>
      <c r="F156" s="374"/>
      <c r="G156" s="374"/>
      <c r="H156" s="374"/>
      <c r="I156" s="374"/>
      <c r="O156" s="1"/>
      <c r="R156"/>
    </row>
    <row r="157" spans="1:18">
      <c r="B157" s="2" t="s">
        <v>45</v>
      </c>
      <c r="D157" s="16">
        <v>9.25</v>
      </c>
      <c r="E157" s="19" t="s">
        <v>49</v>
      </c>
      <c r="F157" s="100"/>
      <c r="G157" s="100"/>
      <c r="H157" s="100"/>
      <c r="I157" s="100"/>
      <c r="O157" s="1"/>
      <c r="R157"/>
    </row>
    <row r="158" spans="1:18">
      <c r="E158" s="39"/>
      <c r="F158" s="39"/>
      <c r="G158" s="39"/>
      <c r="H158" s="39"/>
      <c r="I158" s="39"/>
    </row>
    <row r="159" spans="1:18">
      <c r="B159" s="3" t="s">
        <v>44</v>
      </c>
      <c r="C159" s="12"/>
      <c r="D159" s="13" t="s">
        <v>51</v>
      </c>
      <c r="E159" s="12"/>
      <c r="F159" s="4"/>
    </row>
    <row r="160" spans="1:18">
      <c r="B160" s="5" t="s">
        <v>46</v>
      </c>
      <c r="D160" s="14">
        <f>D35</f>
        <v>0</v>
      </c>
      <c r="E160" t="s">
        <v>50</v>
      </c>
      <c r="F160" s="17"/>
      <c r="G160" s="316"/>
      <c r="H160" s="316"/>
      <c r="I160" s="316"/>
    </row>
    <row r="161" spans="1:9">
      <c r="B161" s="5" t="s">
        <v>40</v>
      </c>
      <c r="D161" s="14">
        <f>IF(D160&gt;11.99,IF(D160&gt;17.99,D157,D156),D155)</f>
        <v>6.75</v>
      </c>
      <c r="F161" s="17"/>
      <c r="G161" s="316"/>
      <c r="H161" s="316"/>
      <c r="I161" s="316"/>
    </row>
    <row r="162" spans="1:9">
      <c r="B162" s="5" t="s">
        <v>41</v>
      </c>
      <c r="D162" s="14">
        <f>D160*D161</f>
        <v>0</v>
      </c>
      <c r="F162" s="6"/>
    </row>
    <row r="163" spans="1:9">
      <c r="B163" s="5" t="s">
        <v>42</v>
      </c>
      <c r="D163" s="14">
        <f>IF(D174=FALSE,0,D162)</f>
        <v>0</v>
      </c>
      <c r="F163" s="6"/>
    </row>
    <row r="164" spans="1:9">
      <c r="B164" s="8" t="s">
        <v>43</v>
      </c>
      <c r="C164" s="11"/>
      <c r="D164" s="15">
        <f>SUM(D162:D163)</f>
        <v>0</v>
      </c>
      <c r="E164" s="18"/>
      <c r="F164" s="9"/>
    </row>
    <row r="167" spans="1:9">
      <c r="B167" s="44" t="s">
        <v>60</v>
      </c>
    </row>
    <row r="169" spans="1:9" hidden="1">
      <c r="A169" s="213"/>
      <c r="B169" s="214"/>
      <c r="C169" s="215"/>
      <c r="D169" s="215" t="s">
        <v>57</v>
      </c>
      <c r="E169" s="215"/>
      <c r="F169" s="215" t="b">
        <f>AND(D102&gt;0,D103&gt;0,D104&gt;0,D105&gt;0,D106&gt;0)</f>
        <v>0</v>
      </c>
      <c r="G169" s="1"/>
      <c r="H169" s="1"/>
    </row>
    <row r="170" spans="1:9" hidden="1">
      <c r="A170" s="213"/>
      <c r="B170" s="214"/>
      <c r="C170" s="215"/>
      <c r="D170" s="215" t="s">
        <v>58</v>
      </c>
      <c r="E170" s="215"/>
      <c r="F170" s="215" t="b">
        <f>AND(D127&gt;0,D128&gt;0,D129&gt;0,D130&gt;0)</f>
        <v>0</v>
      </c>
      <c r="G170" s="1"/>
      <c r="H170" s="1"/>
    </row>
    <row r="171" spans="1:9" hidden="1">
      <c r="A171" s="213"/>
      <c r="B171" s="214"/>
      <c r="C171" s="215"/>
      <c r="D171" s="215" t="s">
        <v>59</v>
      </c>
      <c r="E171" s="215"/>
      <c r="F171" s="215" t="b">
        <f>AND(D133&gt;0,D134&gt;0,D135&gt;0,D136&gt;0)</f>
        <v>0</v>
      </c>
      <c r="G171" s="1"/>
      <c r="H171" s="1"/>
    </row>
    <row r="172" spans="1:9" hidden="1">
      <c r="A172" s="213"/>
      <c r="B172" s="214"/>
      <c r="C172" s="215"/>
      <c r="D172" s="215" t="s">
        <v>174</v>
      </c>
      <c r="E172" s="215"/>
      <c r="F172" s="215" t="b">
        <f>AND(D115&gt;0,D116&gt;0,D117&gt;0,D118&gt;0,D119&gt;0)</f>
        <v>0</v>
      </c>
      <c r="G172" s="1"/>
      <c r="H172" s="1"/>
    </row>
    <row r="173" spans="1:9" hidden="1">
      <c r="A173" s="213"/>
      <c r="B173" s="214"/>
      <c r="C173" s="215"/>
      <c r="D173" s="215"/>
      <c r="E173" s="215"/>
      <c r="F173" s="215"/>
      <c r="G173" s="1"/>
      <c r="H173" s="1"/>
    </row>
    <row r="174" spans="1:9" hidden="1">
      <c r="A174" s="213"/>
      <c r="B174" s="214"/>
      <c r="C174" s="216" t="s">
        <v>52</v>
      </c>
      <c r="D174" s="217" t="b">
        <v>0</v>
      </c>
      <c r="E174" s="215"/>
      <c r="F174" s="215"/>
      <c r="G174" s="1"/>
      <c r="H174" s="1"/>
    </row>
    <row r="175" spans="1:9" hidden="1">
      <c r="A175" s="213"/>
      <c r="B175" s="214"/>
      <c r="C175" s="215" t="s">
        <v>53</v>
      </c>
      <c r="D175" s="215" t="b">
        <v>0</v>
      </c>
      <c r="E175" s="215"/>
      <c r="F175" s="215"/>
      <c r="G175" s="1"/>
      <c r="H175" s="1"/>
    </row>
    <row r="176" spans="1:9" hidden="1">
      <c r="A176" s="213"/>
      <c r="B176" s="214"/>
      <c r="C176" s="215" t="s">
        <v>277</v>
      </c>
      <c r="D176" s="215" t="b">
        <v>0</v>
      </c>
      <c r="E176" s="215"/>
      <c r="F176" s="215"/>
      <c r="G176" s="1"/>
      <c r="H176" s="1"/>
    </row>
    <row r="177" spans="1:8" hidden="1">
      <c r="A177" s="213"/>
      <c r="B177" s="214"/>
      <c r="C177" s="215" t="s">
        <v>38</v>
      </c>
      <c r="D177" s="215" t="b">
        <v>0</v>
      </c>
      <c r="E177" s="215"/>
      <c r="F177" s="215"/>
      <c r="G177" s="1"/>
      <c r="H177" s="1"/>
    </row>
    <row r="178" spans="1:8" hidden="1">
      <c r="A178" s="213"/>
      <c r="B178" s="214"/>
      <c r="C178" s="215"/>
      <c r="D178" s="215"/>
      <c r="E178" s="215"/>
      <c r="F178" s="214" t="s">
        <v>99</v>
      </c>
      <c r="G178" s="1"/>
      <c r="H178" s="1"/>
    </row>
    <row r="179" spans="1:8" hidden="1">
      <c r="A179" s="213"/>
      <c r="B179" s="214"/>
      <c r="C179" s="215" t="s">
        <v>39</v>
      </c>
      <c r="D179" s="215" t="b">
        <v>0</v>
      </c>
      <c r="E179" s="215"/>
      <c r="F179" s="214" t="s">
        <v>100</v>
      </c>
      <c r="G179" s="1"/>
      <c r="H179" s="1"/>
    </row>
    <row r="180" spans="1:8" hidden="1">
      <c r="A180" s="213"/>
      <c r="B180" s="214"/>
      <c r="C180" s="215" t="s">
        <v>273</v>
      </c>
      <c r="D180" s="215" t="b">
        <v>0</v>
      </c>
      <c r="E180" s="215"/>
      <c r="F180" s="1"/>
      <c r="G180" s="1"/>
      <c r="H180" s="1"/>
    </row>
    <row r="181" spans="1:8" hidden="1">
      <c r="A181" s="213"/>
      <c r="B181" s="214"/>
      <c r="C181" s="215"/>
      <c r="D181" s="215" t="s">
        <v>314</v>
      </c>
      <c r="E181" s="215"/>
      <c r="F181" s="1"/>
      <c r="G181" s="1"/>
      <c r="H181" s="1"/>
    </row>
    <row r="182" spans="1:8" hidden="1">
      <c r="A182" s="213"/>
      <c r="B182" s="214"/>
      <c r="C182" s="215"/>
      <c r="D182" s="215" t="s">
        <v>201</v>
      </c>
      <c r="E182" s="215"/>
      <c r="F182" s="1"/>
      <c r="G182" s="1"/>
      <c r="H182" s="1"/>
    </row>
    <row r="183" spans="1:8" hidden="1">
      <c r="A183" s="213"/>
      <c r="B183" s="214"/>
      <c r="C183" s="215"/>
      <c r="D183" s="215" t="s">
        <v>96</v>
      </c>
      <c r="E183" s="215"/>
      <c r="F183" s="1"/>
      <c r="G183" s="1"/>
      <c r="H183" s="1"/>
    </row>
    <row r="184" spans="1:8" hidden="1">
      <c r="A184" s="213"/>
      <c r="B184" s="214"/>
      <c r="C184" s="215"/>
      <c r="D184" s="215" t="s">
        <v>202</v>
      </c>
      <c r="E184" s="215"/>
      <c r="F184" s="1"/>
      <c r="G184" s="1"/>
      <c r="H184" s="1"/>
    </row>
    <row r="185" spans="1:8" hidden="1">
      <c r="A185" s="213"/>
      <c r="B185" s="214"/>
      <c r="C185" s="215"/>
      <c r="D185" s="215" t="s">
        <v>203</v>
      </c>
      <c r="E185" s="215"/>
      <c r="F185" s="1"/>
      <c r="G185" s="1"/>
      <c r="H185" s="1"/>
    </row>
    <row r="186" spans="1:8" hidden="1">
      <c r="A186" s="213"/>
      <c r="B186" s="214"/>
      <c r="C186" s="215"/>
      <c r="D186" s="215" t="s">
        <v>97</v>
      </c>
      <c r="E186" s="215"/>
      <c r="F186" s="1"/>
      <c r="G186" s="1"/>
      <c r="H186" s="1"/>
    </row>
    <row r="187" spans="1:8" hidden="1">
      <c r="A187" s="213"/>
      <c r="B187" s="214"/>
      <c r="C187" s="215"/>
      <c r="D187" s="215" t="s">
        <v>98</v>
      </c>
      <c r="E187" s="215"/>
      <c r="F187" s="1"/>
      <c r="G187" s="1"/>
      <c r="H187" s="1"/>
    </row>
    <row r="188" spans="1:8" hidden="1">
      <c r="A188" s="213"/>
      <c r="B188" s="214"/>
      <c r="C188" s="215">
        <v>1</v>
      </c>
      <c r="D188" s="215" t="s">
        <v>291</v>
      </c>
      <c r="E188" s="215"/>
      <c r="F188" s="1"/>
      <c r="G188" s="1"/>
      <c r="H188" s="1"/>
    </row>
    <row r="189" spans="1:8" hidden="1">
      <c r="A189" s="213"/>
      <c r="B189" s="214"/>
      <c r="C189" s="215"/>
      <c r="D189" s="215"/>
      <c r="E189" s="215"/>
      <c r="F189" s="1"/>
      <c r="G189" s="1"/>
      <c r="H189" s="1"/>
    </row>
    <row r="190" spans="1:8" hidden="1">
      <c r="A190" s="213"/>
      <c r="B190" s="214"/>
      <c r="C190" s="215">
        <f>IF((D129*0.75)&gt;D130,1,0)</f>
        <v>0</v>
      </c>
      <c r="D190" s="215" t="s">
        <v>103</v>
      </c>
      <c r="E190" s="215"/>
      <c r="F190" s="1"/>
      <c r="G190" s="1"/>
      <c r="H190" s="1"/>
    </row>
    <row r="191" spans="1:8" hidden="1">
      <c r="A191" s="213"/>
      <c r="B191" s="214"/>
      <c r="C191" s="215">
        <f>IF((D135*0.75)&gt;D136,1,0)</f>
        <v>0</v>
      </c>
      <c r="D191" s="215" t="s">
        <v>104</v>
      </c>
      <c r="E191" s="215"/>
      <c r="F191" s="1"/>
      <c r="G191" s="1"/>
      <c r="H191" s="1"/>
    </row>
    <row r="192" spans="1:8" hidden="1">
      <c r="A192" s="213"/>
      <c r="B192" s="214"/>
      <c r="C192" s="215"/>
      <c r="D192" s="215"/>
      <c r="E192" s="215"/>
      <c r="F192" s="1"/>
      <c r="G192" s="1"/>
      <c r="H192" s="1"/>
    </row>
    <row r="193" spans="1:8" hidden="1">
      <c r="A193" s="213"/>
      <c r="B193" s="214"/>
      <c r="C193" s="215"/>
      <c r="D193" s="228" t="s">
        <v>334</v>
      </c>
      <c r="E193" s="215"/>
      <c r="F193" s="1"/>
      <c r="G193" s="1"/>
      <c r="H193" s="1"/>
    </row>
    <row r="194" spans="1:8" hidden="1">
      <c r="A194" s="213"/>
      <c r="B194" s="214"/>
      <c r="C194" s="215"/>
      <c r="D194" s="228" t="s">
        <v>335</v>
      </c>
      <c r="E194" s="215"/>
      <c r="F194" s="1"/>
      <c r="G194" s="1"/>
      <c r="H194" s="1"/>
    </row>
    <row r="195" spans="1:8" hidden="1">
      <c r="A195" s="213"/>
      <c r="B195" s="214"/>
      <c r="C195" s="215"/>
      <c r="D195" s="228" t="s">
        <v>336</v>
      </c>
      <c r="E195" s="215"/>
      <c r="F195" s="1"/>
      <c r="G195" s="1"/>
      <c r="H195" s="1"/>
    </row>
    <row r="196" spans="1:8" hidden="1">
      <c r="A196" s="213"/>
      <c r="B196" s="214"/>
      <c r="C196" s="215"/>
      <c r="D196" s="215"/>
      <c r="E196" s="215"/>
      <c r="F196" s="1"/>
      <c r="G196" s="1"/>
      <c r="H196" s="1"/>
    </row>
    <row r="197" spans="1:8" hidden="1">
      <c r="A197" s="213"/>
      <c r="B197" s="214"/>
      <c r="C197" s="215">
        <v>1</v>
      </c>
      <c r="D197" s="215" t="s">
        <v>340</v>
      </c>
      <c r="E197" s="215"/>
      <c r="F197" s="1"/>
      <c r="G197" s="1"/>
      <c r="H197" s="1"/>
    </row>
    <row r="198" spans="1:8" hidden="1">
      <c r="A198" s="213"/>
      <c r="B198" s="214"/>
      <c r="C198" s="215" t="b">
        <v>0</v>
      </c>
      <c r="D198" s="215" t="s">
        <v>127</v>
      </c>
      <c r="E198" s="215"/>
      <c r="F198" s="1"/>
      <c r="G198" s="1"/>
      <c r="H198" s="1"/>
    </row>
    <row r="199" spans="1:8" hidden="1">
      <c r="A199" s="213"/>
      <c r="B199" s="214"/>
      <c r="C199" s="215" t="b">
        <v>0</v>
      </c>
      <c r="D199" s="215" t="s">
        <v>128</v>
      </c>
      <c r="E199" s="215"/>
      <c r="F199" s="1"/>
      <c r="G199" s="1"/>
      <c r="H199" s="1"/>
    </row>
    <row r="200" spans="1:8" hidden="1">
      <c r="A200" s="213"/>
      <c r="B200" s="214"/>
      <c r="C200" s="215" t="b">
        <v>0</v>
      </c>
      <c r="D200" s="215" t="s">
        <v>142</v>
      </c>
      <c r="E200" s="215"/>
      <c r="F200" s="1"/>
      <c r="G200" s="1"/>
      <c r="H200" s="1"/>
    </row>
    <row r="201" spans="1:8" hidden="1">
      <c r="A201" s="213"/>
      <c r="B201" s="214"/>
      <c r="C201" s="215" t="b">
        <v>0</v>
      </c>
      <c r="D201" s="215" t="s">
        <v>143</v>
      </c>
      <c r="E201" s="215"/>
      <c r="F201" s="1"/>
      <c r="G201" s="1"/>
      <c r="H201" s="1"/>
    </row>
    <row r="202" spans="1:8" hidden="1">
      <c r="A202" s="213"/>
      <c r="B202" s="214">
        <f t="shared" ref="B202:B208" si="0">IF(C202=FALSE,0,1)</f>
        <v>0</v>
      </c>
      <c r="C202" s="215" t="b">
        <v>0</v>
      </c>
      <c r="D202" s="215" t="s">
        <v>113</v>
      </c>
      <c r="E202" s="215"/>
      <c r="F202" s="1"/>
      <c r="G202" s="1"/>
      <c r="H202" s="1"/>
    </row>
    <row r="203" spans="1:8" hidden="1">
      <c r="A203" s="213"/>
      <c r="B203" s="214">
        <f t="shared" si="0"/>
        <v>0</v>
      </c>
      <c r="C203" s="215" t="b">
        <v>0</v>
      </c>
      <c r="D203" s="215" t="s">
        <v>112</v>
      </c>
      <c r="E203" s="215"/>
      <c r="F203" s="1"/>
      <c r="G203" s="1"/>
      <c r="H203" s="1"/>
    </row>
    <row r="204" spans="1:8" hidden="1">
      <c r="A204" s="213"/>
      <c r="B204" s="214">
        <f t="shared" si="0"/>
        <v>0</v>
      </c>
      <c r="C204" s="215" t="b">
        <v>0</v>
      </c>
      <c r="D204" s="215" t="s">
        <v>111</v>
      </c>
      <c r="E204" s="215"/>
      <c r="F204" s="1"/>
      <c r="G204" s="1"/>
      <c r="H204" s="1"/>
    </row>
    <row r="205" spans="1:8" hidden="1">
      <c r="A205" s="218">
        <f>SUM(B202:B205)</f>
        <v>0</v>
      </c>
      <c r="B205" s="214">
        <f t="shared" si="0"/>
        <v>0</v>
      </c>
      <c r="C205" s="215" t="b">
        <v>0</v>
      </c>
      <c r="D205" s="215" t="s">
        <v>115</v>
      </c>
      <c r="E205" s="215"/>
      <c r="F205" s="1"/>
      <c r="G205" s="1"/>
      <c r="H205" s="1"/>
    </row>
    <row r="206" spans="1:8" hidden="1">
      <c r="A206" s="213"/>
      <c r="B206" s="214">
        <f t="shared" si="0"/>
        <v>0</v>
      </c>
      <c r="C206" s="215" t="b">
        <v>0</v>
      </c>
      <c r="D206" s="215" t="s">
        <v>116</v>
      </c>
      <c r="E206" s="215"/>
      <c r="F206" s="1"/>
      <c r="G206" s="1"/>
      <c r="H206" s="1"/>
    </row>
    <row r="207" spans="1:8" hidden="1">
      <c r="A207" s="218">
        <f>SUM(B206:B207)</f>
        <v>0</v>
      </c>
      <c r="B207" s="214">
        <f t="shared" si="0"/>
        <v>0</v>
      </c>
      <c r="C207" s="215" t="b">
        <v>0</v>
      </c>
      <c r="D207" s="215" t="s">
        <v>125</v>
      </c>
      <c r="E207" s="215"/>
      <c r="F207" s="1"/>
      <c r="G207" s="1"/>
      <c r="H207" s="1"/>
    </row>
    <row r="208" spans="1:8" hidden="1">
      <c r="A208" s="213"/>
      <c r="B208" s="214">
        <f t="shared" si="0"/>
        <v>0</v>
      </c>
      <c r="C208" s="215" t="b">
        <v>0</v>
      </c>
      <c r="D208" s="215" t="s">
        <v>114</v>
      </c>
      <c r="E208" s="215"/>
      <c r="F208" s="1"/>
      <c r="G208" s="1"/>
      <c r="H208" s="1"/>
    </row>
    <row r="209" spans="1:8" hidden="1">
      <c r="A209" s="213"/>
      <c r="B209" s="219">
        <f>SUM(B203:B208)</f>
        <v>0</v>
      </c>
      <c r="C209" s="215"/>
      <c r="D209" s="215" t="s">
        <v>130</v>
      </c>
      <c r="E209" s="215"/>
      <c r="F209" s="1"/>
      <c r="G209" s="1"/>
      <c r="H209" s="1"/>
    </row>
    <row r="210" spans="1:8" hidden="1">
      <c r="A210" s="213"/>
      <c r="B210" s="214"/>
      <c r="C210" s="215"/>
      <c r="D210" s="215"/>
      <c r="E210" s="215"/>
      <c r="F210" s="1"/>
      <c r="G210" s="1"/>
      <c r="H210" s="1"/>
    </row>
    <row r="211" spans="1:8" hidden="1">
      <c r="A211" s="213"/>
      <c r="B211" s="214"/>
      <c r="C211" s="215">
        <v>1</v>
      </c>
      <c r="D211" s="215" t="s">
        <v>312</v>
      </c>
      <c r="E211" s="215"/>
      <c r="F211" s="1"/>
      <c r="G211" s="1"/>
      <c r="H211" s="1"/>
    </row>
    <row r="212" spans="1:8" hidden="1">
      <c r="A212" s="213"/>
      <c r="B212" s="214"/>
      <c r="C212" s="215"/>
      <c r="D212" s="220" t="s">
        <v>121</v>
      </c>
      <c r="E212" s="215"/>
      <c r="F212" s="1"/>
      <c r="G212" s="1"/>
      <c r="H212" s="1"/>
    </row>
    <row r="213" spans="1:8" hidden="1">
      <c r="A213" s="213"/>
      <c r="B213" s="214"/>
      <c r="C213" s="215"/>
      <c r="D213" s="220" t="s">
        <v>120</v>
      </c>
      <c r="E213" s="215"/>
      <c r="F213" s="1"/>
      <c r="G213" s="1"/>
      <c r="H213" s="1"/>
    </row>
    <row r="214" spans="1:8" ht="36" hidden="1">
      <c r="A214" s="213"/>
      <c r="B214" s="214"/>
      <c r="C214" s="215"/>
      <c r="D214" s="220" t="s">
        <v>118</v>
      </c>
      <c r="E214" s="215"/>
      <c r="F214" s="1"/>
      <c r="G214" s="1"/>
      <c r="H214" s="1"/>
    </row>
    <row r="215" spans="1:8" ht="36" hidden="1">
      <c r="A215" s="213"/>
      <c r="B215" s="214"/>
      <c r="C215" s="215"/>
      <c r="D215" s="220" t="s">
        <v>119</v>
      </c>
      <c r="E215" s="215"/>
      <c r="F215" s="1"/>
      <c r="G215" s="1"/>
      <c r="H215" s="1"/>
    </row>
    <row r="216" spans="1:8" ht="24" hidden="1">
      <c r="A216" s="213"/>
      <c r="B216" s="214"/>
      <c r="C216" s="215"/>
      <c r="D216" s="220" t="s">
        <v>122</v>
      </c>
      <c r="E216" s="215"/>
      <c r="F216" s="1"/>
      <c r="G216" s="1"/>
      <c r="H216" s="1"/>
    </row>
    <row r="217" spans="1:8" ht="36" hidden="1">
      <c r="A217" s="213"/>
      <c r="B217" s="214"/>
      <c r="C217" s="215"/>
      <c r="D217" s="220" t="s">
        <v>123</v>
      </c>
      <c r="E217" s="215"/>
      <c r="F217" s="1"/>
      <c r="G217" s="1"/>
      <c r="H217" s="1"/>
    </row>
    <row r="218" spans="1:8" hidden="1">
      <c r="A218" s="213"/>
      <c r="B218" s="214"/>
      <c r="C218" s="215"/>
      <c r="D218" s="220" t="s">
        <v>124</v>
      </c>
      <c r="E218" s="215"/>
      <c r="F218" s="1"/>
      <c r="G218" s="1"/>
      <c r="H218" s="1"/>
    </row>
    <row r="219" spans="1:8" hidden="1">
      <c r="A219" s="213"/>
      <c r="B219" s="214"/>
      <c r="C219" s="215"/>
      <c r="D219" s="215"/>
      <c r="E219" s="215"/>
      <c r="F219" s="1"/>
      <c r="G219" s="1"/>
      <c r="H219" s="1"/>
    </row>
    <row r="220" spans="1:8" hidden="1">
      <c r="A220" s="213"/>
      <c r="B220" s="214" t="s">
        <v>229</v>
      </c>
      <c r="C220" s="215">
        <v>1</v>
      </c>
      <c r="D220" s="215" t="s">
        <v>312</v>
      </c>
      <c r="E220" s="215"/>
      <c r="F220" s="1"/>
      <c r="G220" s="1"/>
      <c r="H220" s="1"/>
    </row>
    <row r="221" spans="1:8" hidden="1">
      <c r="A221" s="213"/>
      <c r="B221" s="214"/>
      <c r="C221" s="215"/>
      <c r="D221" s="215" t="s">
        <v>182</v>
      </c>
      <c r="E221" s="215"/>
      <c r="F221" s="1"/>
      <c r="G221" s="1"/>
      <c r="H221" s="1"/>
    </row>
    <row r="222" spans="1:8" hidden="1">
      <c r="A222" s="213"/>
      <c r="B222" s="214"/>
      <c r="C222" s="215"/>
      <c r="D222" s="215" t="s">
        <v>183</v>
      </c>
      <c r="E222" s="215"/>
      <c r="F222" s="1"/>
      <c r="G222" s="1"/>
      <c r="H222" s="1"/>
    </row>
    <row r="223" spans="1:8" hidden="1">
      <c r="A223" s="213"/>
      <c r="B223" s="214"/>
      <c r="C223" s="215"/>
      <c r="D223" s="215" t="s">
        <v>184</v>
      </c>
      <c r="E223" s="215"/>
      <c r="F223" s="1"/>
      <c r="G223" s="1"/>
      <c r="H223" s="1"/>
    </row>
    <row r="224" spans="1:8" hidden="1">
      <c r="A224" s="213"/>
      <c r="B224" s="214"/>
      <c r="C224" s="215"/>
      <c r="D224" s="215" t="s">
        <v>185</v>
      </c>
      <c r="E224" s="215"/>
      <c r="F224" s="1"/>
      <c r="G224" s="1"/>
      <c r="H224" s="1"/>
    </row>
    <row r="225" spans="1:8" hidden="1">
      <c r="A225" s="213"/>
      <c r="B225" s="214"/>
      <c r="C225" s="215"/>
      <c r="D225" s="215" t="s">
        <v>186</v>
      </c>
      <c r="E225" s="215"/>
      <c r="F225" s="1"/>
      <c r="G225" s="1"/>
      <c r="H225" s="1"/>
    </row>
    <row r="226" spans="1:8" hidden="1">
      <c r="A226" s="213"/>
      <c r="B226" s="214"/>
      <c r="C226" s="215"/>
      <c r="D226" s="215" t="s">
        <v>187</v>
      </c>
      <c r="E226" s="215"/>
      <c r="F226" s="1"/>
      <c r="G226" s="1"/>
      <c r="H226" s="1"/>
    </row>
    <row r="227" spans="1:8" hidden="1">
      <c r="A227" s="213"/>
      <c r="B227" s="214"/>
      <c r="C227" s="215"/>
      <c r="D227" s="215" t="s">
        <v>188</v>
      </c>
      <c r="E227" s="215"/>
      <c r="F227" s="1"/>
      <c r="G227" s="1"/>
      <c r="H227" s="1"/>
    </row>
    <row r="228" spans="1:8" hidden="1">
      <c r="A228" s="213"/>
      <c r="B228" s="214"/>
      <c r="C228" s="215"/>
      <c r="D228" s="215" t="s">
        <v>189</v>
      </c>
      <c r="E228" s="215"/>
      <c r="F228" s="1"/>
      <c r="G228" s="1"/>
      <c r="H228" s="1"/>
    </row>
    <row r="229" spans="1:8" hidden="1">
      <c r="A229" s="213"/>
      <c r="B229" s="214"/>
      <c r="C229" s="215"/>
      <c r="D229" s="215" t="s">
        <v>190</v>
      </c>
      <c r="E229" s="215"/>
      <c r="F229" s="1"/>
      <c r="G229" s="1"/>
      <c r="H229" s="1"/>
    </row>
    <row r="230" spans="1:8" hidden="1">
      <c r="A230" s="213"/>
      <c r="B230" s="214"/>
      <c r="C230" s="215"/>
      <c r="D230" s="215" t="s">
        <v>191</v>
      </c>
      <c r="E230" s="215"/>
      <c r="F230" s="1"/>
      <c r="G230" s="1"/>
      <c r="H230" s="1"/>
    </row>
    <row r="231" spans="1:8" hidden="1">
      <c r="A231" s="213"/>
      <c r="B231" s="214"/>
      <c r="C231" s="215"/>
      <c r="D231" s="215" t="s">
        <v>192</v>
      </c>
      <c r="E231" s="215"/>
      <c r="F231" s="1"/>
      <c r="G231" s="1"/>
      <c r="H231" s="1"/>
    </row>
    <row r="232" spans="1:8" hidden="1">
      <c r="A232" s="213"/>
      <c r="B232" s="214"/>
      <c r="C232" s="215"/>
      <c r="D232" s="215" t="s">
        <v>193</v>
      </c>
      <c r="E232" s="215"/>
      <c r="F232" s="1"/>
      <c r="G232" s="1"/>
      <c r="H232" s="1"/>
    </row>
    <row r="233" spans="1:8" hidden="1">
      <c r="A233" s="213"/>
      <c r="B233" s="214"/>
      <c r="C233" s="215"/>
      <c r="D233" s="215" t="s">
        <v>194</v>
      </c>
      <c r="E233" s="215"/>
      <c r="F233" s="1"/>
      <c r="G233" s="1"/>
      <c r="H233" s="1"/>
    </row>
    <row r="234" spans="1:8" hidden="1">
      <c r="A234" s="213"/>
      <c r="B234" s="214"/>
      <c r="C234" s="215"/>
      <c r="D234" s="215" t="s">
        <v>195</v>
      </c>
      <c r="E234" s="215"/>
      <c r="F234" s="1"/>
      <c r="G234" s="1"/>
      <c r="H234" s="1"/>
    </row>
    <row r="235" spans="1:8" hidden="1">
      <c r="A235" s="213"/>
      <c r="B235" s="214"/>
      <c r="C235" s="215"/>
      <c r="D235" s="215"/>
      <c r="E235" s="215"/>
      <c r="F235" s="1"/>
      <c r="G235" s="1"/>
      <c r="H235" s="1"/>
    </row>
    <row r="236" spans="1:8" hidden="1">
      <c r="A236" s="213"/>
      <c r="B236" s="214" t="s">
        <v>227</v>
      </c>
      <c r="C236" s="215">
        <v>1</v>
      </c>
      <c r="D236" s="215" t="s">
        <v>312</v>
      </c>
      <c r="E236" s="215"/>
      <c r="F236" s="1"/>
      <c r="G236" s="1"/>
      <c r="H236" s="1"/>
    </row>
    <row r="237" spans="1:8" hidden="1">
      <c r="A237" s="213"/>
      <c r="B237" s="214" t="s">
        <v>256</v>
      </c>
      <c r="C237" s="215">
        <f>C220+C236</f>
        <v>2</v>
      </c>
      <c r="D237" s="215" t="s">
        <v>206</v>
      </c>
      <c r="E237" s="215"/>
      <c r="F237" s="1"/>
      <c r="G237" s="1"/>
      <c r="H237" s="1"/>
    </row>
    <row r="238" spans="1:8" hidden="1">
      <c r="A238" s="213"/>
      <c r="B238" s="214"/>
      <c r="C238" s="215"/>
      <c r="D238" s="215" t="s">
        <v>207</v>
      </c>
      <c r="E238" s="215"/>
      <c r="F238" s="1"/>
      <c r="G238" s="1"/>
      <c r="H238" s="1"/>
    </row>
    <row r="239" spans="1:8" hidden="1">
      <c r="A239" s="213"/>
      <c r="B239" s="214"/>
      <c r="C239" s="215"/>
      <c r="D239" s="215"/>
      <c r="E239" s="215"/>
      <c r="F239" s="1"/>
      <c r="G239" s="1"/>
      <c r="H239" s="1"/>
    </row>
    <row r="240" spans="1:8" hidden="1">
      <c r="A240" s="213"/>
      <c r="B240" s="215" t="s">
        <v>224</v>
      </c>
      <c r="C240" s="215">
        <v>1</v>
      </c>
      <c r="D240" s="215" t="s">
        <v>95</v>
      </c>
      <c r="E240" s="215"/>
      <c r="F240" s="1"/>
      <c r="G240" s="1"/>
      <c r="H240" s="1"/>
    </row>
    <row r="241" spans="1:8" hidden="1">
      <c r="A241" s="213"/>
      <c r="B241" s="215" t="s">
        <v>226</v>
      </c>
      <c r="C241" s="215"/>
      <c r="D241" s="215" t="s">
        <v>200</v>
      </c>
      <c r="E241" s="215"/>
      <c r="F241" s="1"/>
      <c r="G241" s="1"/>
      <c r="H241" s="1"/>
    </row>
    <row r="242" spans="1:8" hidden="1">
      <c r="A242" s="213"/>
      <c r="B242" s="215"/>
      <c r="C242" s="215"/>
      <c r="D242" s="215" t="s">
        <v>199</v>
      </c>
      <c r="E242" s="215"/>
      <c r="F242" s="1"/>
      <c r="G242" s="1"/>
      <c r="H242" s="1"/>
    </row>
    <row r="243" spans="1:8" hidden="1">
      <c r="A243" s="213"/>
      <c r="B243" s="215"/>
      <c r="C243" s="215"/>
      <c r="D243" s="215"/>
      <c r="E243" s="215"/>
      <c r="F243" s="1"/>
      <c r="G243" s="1"/>
      <c r="H243" s="1"/>
    </row>
    <row r="244" spans="1:8" hidden="1">
      <c r="A244" s="213"/>
      <c r="B244" s="215" t="s">
        <v>228</v>
      </c>
      <c r="C244" s="215">
        <v>1</v>
      </c>
      <c r="D244" s="215" t="s">
        <v>312</v>
      </c>
      <c r="E244" s="215"/>
      <c r="F244" s="1"/>
      <c r="G244" s="1"/>
      <c r="H244" s="1"/>
    </row>
    <row r="245" spans="1:8" hidden="1">
      <c r="A245" s="213"/>
      <c r="B245" s="215"/>
      <c r="C245" s="215"/>
      <c r="D245" s="215" t="s">
        <v>194</v>
      </c>
      <c r="E245" s="215"/>
      <c r="F245" s="1"/>
      <c r="G245" s="1"/>
      <c r="H245" s="1"/>
    </row>
    <row r="246" spans="1:8" hidden="1">
      <c r="A246" s="213"/>
      <c r="B246" s="215"/>
      <c r="C246" s="215"/>
      <c r="D246" s="215" t="s">
        <v>182</v>
      </c>
      <c r="E246" s="215"/>
      <c r="F246" s="1"/>
      <c r="G246" s="1"/>
      <c r="H246" s="1"/>
    </row>
    <row r="247" spans="1:8" hidden="1">
      <c r="A247" s="213"/>
      <c r="B247" s="215"/>
      <c r="C247" s="215"/>
      <c r="D247" s="215" t="s">
        <v>211</v>
      </c>
      <c r="E247" s="215"/>
      <c r="F247" s="1"/>
      <c r="G247" s="1"/>
      <c r="H247" s="1"/>
    </row>
    <row r="248" spans="1:8" hidden="1">
      <c r="A248" s="213"/>
      <c r="B248" s="215"/>
      <c r="C248" s="215"/>
      <c r="D248" s="215" t="s">
        <v>124</v>
      </c>
      <c r="E248" s="215"/>
      <c r="F248" s="1"/>
      <c r="G248" s="1"/>
      <c r="H248" s="1"/>
    </row>
    <row r="249" spans="1:8" hidden="1">
      <c r="A249" s="213"/>
      <c r="B249" s="215"/>
      <c r="C249" s="215"/>
      <c r="D249" s="215"/>
      <c r="E249" s="215"/>
      <c r="F249" s="1"/>
      <c r="G249" s="1"/>
      <c r="H249" s="1"/>
    </row>
    <row r="250" spans="1:8" hidden="1">
      <c r="A250" s="213"/>
      <c r="B250" s="215" t="s">
        <v>246</v>
      </c>
      <c r="C250" s="215">
        <v>1</v>
      </c>
      <c r="D250" s="215" t="s">
        <v>312</v>
      </c>
      <c r="E250" s="215"/>
      <c r="F250" s="1"/>
      <c r="G250" s="1"/>
      <c r="H250" s="1"/>
    </row>
    <row r="251" spans="1:8" hidden="1">
      <c r="A251" s="213"/>
      <c r="B251" s="215"/>
      <c r="C251" s="215"/>
      <c r="D251" s="215" t="s">
        <v>242</v>
      </c>
      <c r="E251" s="215"/>
      <c r="F251" s="1"/>
      <c r="G251" s="1"/>
      <c r="H251" s="1"/>
    </row>
    <row r="252" spans="1:8" hidden="1">
      <c r="A252" s="213"/>
      <c r="B252" s="215"/>
      <c r="C252" s="215"/>
      <c r="D252" s="215" t="s">
        <v>243</v>
      </c>
      <c r="E252" s="215"/>
      <c r="F252" s="1"/>
      <c r="G252" s="1"/>
      <c r="H252" s="1"/>
    </row>
    <row r="253" spans="1:8" hidden="1">
      <c r="A253" s="213"/>
      <c r="B253" s="215"/>
      <c r="C253" s="215"/>
      <c r="D253" s="215" t="s">
        <v>244</v>
      </c>
      <c r="E253" s="215"/>
      <c r="F253" s="1"/>
      <c r="G253" s="1"/>
      <c r="H253" s="1"/>
    </row>
    <row r="254" spans="1:8" hidden="1">
      <c r="A254" s="213"/>
      <c r="B254" s="215"/>
      <c r="C254" s="215"/>
      <c r="D254" s="215" t="s">
        <v>245</v>
      </c>
      <c r="E254" s="215"/>
      <c r="F254" s="1"/>
      <c r="G254" s="1"/>
      <c r="H254" s="1"/>
    </row>
    <row r="255" spans="1:8" hidden="1">
      <c r="A255" s="213"/>
      <c r="B255" s="215" t="s">
        <v>225</v>
      </c>
      <c r="C255" s="215">
        <v>1</v>
      </c>
      <c r="D255" s="215" t="s">
        <v>312</v>
      </c>
      <c r="E255" s="215"/>
      <c r="F255" s="1"/>
      <c r="G255" s="1"/>
      <c r="H255" s="1"/>
    </row>
    <row r="256" spans="1:8" hidden="1">
      <c r="A256" s="213"/>
      <c r="B256" s="215"/>
      <c r="C256" s="215"/>
      <c r="D256" s="215" t="s">
        <v>200</v>
      </c>
      <c r="E256" s="215"/>
      <c r="F256" s="1"/>
      <c r="G256" s="1"/>
      <c r="H256" s="1"/>
    </row>
    <row r="257" spans="1:8" hidden="1">
      <c r="A257" s="213"/>
      <c r="B257" s="215"/>
      <c r="C257" s="215"/>
      <c r="D257" s="215" t="s">
        <v>199</v>
      </c>
      <c r="E257" s="215"/>
      <c r="F257" s="1"/>
      <c r="G257" s="1"/>
      <c r="H257" s="1"/>
    </row>
    <row r="258" spans="1:8" ht="25.5" hidden="1">
      <c r="A258" s="213"/>
      <c r="B258" s="221" t="s">
        <v>281</v>
      </c>
      <c r="C258" s="215">
        <v>1</v>
      </c>
      <c r="D258" s="215" t="s">
        <v>282</v>
      </c>
      <c r="E258" s="215"/>
      <c r="F258" s="1"/>
      <c r="G258" s="1"/>
      <c r="H258" s="1"/>
    </row>
    <row r="259" spans="1:8" hidden="1">
      <c r="A259" s="213"/>
      <c r="B259" s="214"/>
      <c r="C259" s="215"/>
      <c r="D259" s="215"/>
      <c r="E259" s="215"/>
      <c r="F259" s="1"/>
      <c r="G259" s="1"/>
      <c r="H259" s="1"/>
    </row>
    <row r="260" spans="1:8" hidden="1">
      <c r="A260" s="215"/>
      <c r="B260" s="215" t="s">
        <v>327</v>
      </c>
      <c r="C260" s="215">
        <v>1</v>
      </c>
      <c r="D260" s="215" t="s">
        <v>312</v>
      </c>
      <c r="E260" s="215"/>
      <c r="F260" s="1"/>
      <c r="G260" s="1"/>
      <c r="H260" s="1"/>
    </row>
    <row r="261" spans="1:8" hidden="1">
      <c r="A261" s="215"/>
      <c r="B261" s="214"/>
      <c r="C261" s="215"/>
      <c r="D261" s="215" t="s">
        <v>200</v>
      </c>
      <c r="E261" s="215"/>
    </row>
    <row r="262" spans="1:8" hidden="1">
      <c r="A262" s="215"/>
      <c r="B262" s="214"/>
      <c r="C262" s="215"/>
      <c r="D262" s="215" t="s">
        <v>325</v>
      </c>
      <c r="E262" s="215"/>
    </row>
    <row r="263" spans="1:8" hidden="1">
      <c r="A263" s="215"/>
      <c r="B263" s="214"/>
      <c r="C263" s="215"/>
      <c r="D263" s="215" t="s">
        <v>326</v>
      </c>
      <c r="E263" s="215"/>
    </row>
    <row r="264" spans="1:8" hidden="1"/>
  </sheetData>
  <sheetProtection password="8DB1" sheet="1" selectLockedCells="1"/>
  <mergeCells count="112">
    <mergeCell ref="G161:I161"/>
    <mergeCell ref="G160:I160"/>
    <mergeCell ref="C101:H101"/>
    <mergeCell ref="B139:D139"/>
    <mergeCell ref="B140:D140"/>
    <mergeCell ref="B149:C149"/>
    <mergeCell ref="F120:I120"/>
    <mergeCell ref="G133:I136"/>
    <mergeCell ref="F155:I156"/>
    <mergeCell ref="D112:E112"/>
    <mergeCell ref="I34:L34"/>
    <mergeCell ref="I38:L38"/>
    <mergeCell ref="B126:E126"/>
    <mergeCell ref="F124:L124"/>
    <mergeCell ref="G137:J137"/>
    <mergeCell ref="G131:J131"/>
    <mergeCell ref="B33:C33"/>
    <mergeCell ref="G32:L32"/>
    <mergeCell ref="F112:H112"/>
    <mergeCell ref="F111:H111"/>
    <mergeCell ref="A1:B2"/>
    <mergeCell ref="C9:H9"/>
    <mergeCell ref="D17:F17"/>
    <mergeCell ref="H1:H3"/>
    <mergeCell ref="C1:G2"/>
    <mergeCell ref="G33:L33"/>
    <mergeCell ref="D19:F19"/>
    <mergeCell ref="H19:J19"/>
    <mergeCell ref="D26:F26"/>
    <mergeCell ref="D21:F21"/>
    <mergeCell ref="B32:E32"/>
    <mergeCell ref="D24:F24"/>
    <mergeCell ref="B65:F65"/>
    <mergeCell ref="B75:C75"/>
    <mergeCell ref="I37:L37"/>
    <mergeCell ref="I35:L35"/>
    <mergeCell ref="D4:G6"/>
    <mergeCell ref="I8:J8"/>
    <mergeCell ref="D14:F14"/>
    <mergeCell ref="E10:H10"/>
    <mergeCell ref="J18:K18"/>
    <mergeCell ref="D25:F25"/>
    <mergeCell ref="B84:C84"/>
    <mergeCell ref="B85:C85"/>
    <mergeCell ref="G63:M63"/>
    <mergeCell ref="G64:M64"/>
    <mergeCell ref="F107:I107"/>
    <mergeCell ref="B63:F63"/>
    <mergeCell ref="B82:C82"/>
    <mergeCell ref="F73:H73"/>
    <mergeCell ref="F72:H72"/>
    <mergeCell ref="D75:E75"/>
    <mergeCell ref="F75:I75"/>
    <mergeCell ref="B78:D78"/>
    <mergeCell ref="F79:I79"/>
    <mergeCell ref="B98:C98"/>
    <mergeCell ref="B81:C81"/>
    <mergeCell ref="H108:K108"/>
    <mergeCell ref="B80:C80"/>
    <mergeCell ref="B77:C77"/>
    <mergeCell ref="B88:F88"/>
    <mergeCell ref="F100:O100"/>
    <mergeCell ref="D15:F15"/>
    <mergeCell ref="G51:M51"/>
    <mergeCell ref="G52:M52"/>
    <mergeCell ref="G53:M53"/>
    <mergeCell ref="D20:F20"/>
    <mergeCell ref="D23:F23"/>
    <mergeCell ref="D22:F22"/>
    <mergeCell ref="I36:L36"/>
    <mergeCell ref="H20:J22"/>
    <mergeCell ref="I39:L39"/>
    <mergeCell ref="B60:C60"/>
    <mergeCell ref="G18:H18"/>
    <mergeCell ref="G49:M49"/>
    <mergeCell ref="G42:N42"/>
    <mergeCell ref="D48:E48"/>
    <mergeCell ref="G47:M47"/>
    <mergeCell ref="G57:M57"/>
    <mergeCell ref="B57:C57"/>
    <mergeCell ref="B54:B55"/>
    <mergeCell ref="I40:L40"/>
    <mergeCell ref="C11:H12"/>
    <mergeCell ref="B50:C50"/>
    <mergeCell ref="E43:L43"/>
    <mergeCell ref="B43:C43"/>
    <mergeCell ref="B44:C44"/>
    <mergeCell ref="G62:M62"/>
    <mergeCell ref="G58:M58"/>
    <mergeCell ref="G59:M59"/>
    <mergeCell ref="G60:M60"/>
    <mergeCell ref="I15:J15"/>
    <mergeCell ref="C27:H28"/>
    <mergeCell ref="C29:H29"/>
    <mergeCell ref="I14:J14"/>
    <mergeCell ref="E16:F16"/>
    <mergeCell ref="B62:C62"/>
    <mergeCell ref="B58:C58"/>
    <mergeCell ref="B59:C59"/>
    <mergeCell ref="D18:F18"/>
    <mergeCell ref="B36:D36"/>
    <mergeCell ref="G61:M61"/>
    <mergeCell ref="B150:C150"/>
    <mergeCell ref="D150:E150"/>
    <mergeCell ref="B151:C151"/>
    <mergeCell ref="D151:E151"/>
    <mergeCell ref="C10:D10"/>
    <mergeCell ref="G54:M54"/>
    <mergeCell ref="G55:M55"/>
    <mergeCell ref="G56:M56"/>
    <mergeCell ref="G50:M50"/>
    <mergeCell ref="G48:M48"/>
  </mergeCells>
  <phoneticPr fontId="3" type="noConversion"/>
  <conditionalFormatting sqref="E107 E131 E137 E120">
    <cfRule type="cellIs" dxfId="0" priority="4" stopIfTrue="1" operator="equal">
      <formula>0</formula>
    </cfRule>
  </conditionalFormatting>
  <dataValidations xWindow="313" yWindow="514" count="5">
    <dataValidation type="decimal" allowBlank="1" showInputMessage="1" showErrorMessage="1" error="Numbers only, do not include letters please. If not applicable, leave blank." sqref="D127:D130 D91:D93 D143:D146 D133:D136">
      <formula1>0</formula1>
      <formula2>100000</formula2>
    </dataValidation>
    <dataValidation type="whole" allowBlank="1" showInputMessage="1" showErrorMessage="1" error="Numbers only, do not include letters please. If not applicable, leave blank." sqref="D124 D111 D96">
      <formula1>0</formula1>
      <formula2>100</formula2>
    </dataValidation>
    <dataValidation type="decimal" allowBlank="1" showInputMessage="1" showErrorMessage="1" error="Numbers only, do not include letters please. If not applicable, leave blank." sqref="D102:D106 D100 D113:D119">
      <formula1>0</formula1>
      <formula2>10000</formula2>
    </dataValidation>
    <dataValidation type="decimal" allowBlank="1" showInputMessage="1" showErrorMessage="1" error="Numbers only, do not include letters please. If not applicable, leave blank." sqref="D46:D47 D80:D83 D68:D74 D50:D62">
      <formula1>0</formula1>
      <formula2>1000000</formula2>
    </dataValidation>
    <dataValidation type="decimal" allowBlank="1" showInputMessage="1" showErrorMessage="1" errorTitle="text" error="Do not include letters please. If not applicable, leave blank." sqref="D35 D37:D42 D45">
      <formula1>0</formula1>
      <formula2>1000000</formula2>
    </dataValidation>
  </dataValidations>
  <hyperlinks>
    <hyperlink ref="B83:C83" r:id="rId1" display="(see info &amp; drawings)"/>
    <hyperlink ref="H20:J21" location="'Data Protection'!A1" display="I have read the Data Protection policy (click to read in separate sheet) and agree to receive emails from Seahorse Rating Ltd and Member Partners (tick)"/>
    <hyperlink ref="E7" r:id="rId2" display="IRC 2021 RULES"/>
    <hyperlink ref="F82:I82" r:id="rId3" display="Including backstay(s), click to see drawings in Rig &amp; Sails section"/>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sheetPr>
    <tabColor rgb="FFFF0000"/>
  </sheetPr>
  <dimension ref="A1:F4"/>
  <sheetViews>
    <sheetView showGridLines="0" workbookViewId="0">
      <selection activeCell="A4" sqref="A4"/>
    </sheetView>
  </sheetViews>
  <sheetFormatPr defaultRowHeight="12.75"/>
  <cols>
    <col min="1" max="1" width="69.7109375" customWidth="1"/>
  </cols>
  <sheetData>
    <row r="1" spans="1:6">
      <c r="A1" s="3" t="s">
        <v>274</v>
      </c>
      <c r="B1" s="171"/>
      <c r="C1" s="171"/>
      <c r="D1" s="171"/>
      <c r="E1" s="171"/>
      <c r="F1" s="172"/>
    </row>
    <row r="2" spans="1:6" ht="102">
      <c r="A2" s="34" t="s">
        <v>275</v>
      </c>
    </row>
    <row r="3" spans="1:6" ht="63.75">
      <c r="A3" s="173" t="s">
        <v>276</v>
      </c>
    </row>
    <row r="4" spans="1:6" ht="24">
      <c r="A4" s="174" t="s">
        <v>344</v>
      </c>
    </row>
  </sheetData>
  <phoneticPr fontId="5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B19"/>
  <sheetViews>
    <sheetView topLeftCell="CB1" workbookViewId="0">
      <selection activeCell="CA1" sqref="A1:CA65536"/>
    </sheetView>
  </sheetViews>
  <sheetFormatPr defaultRowHeight="12.75"/>
  <cols>
    <col min="1" max="56" width="9.140625" hidden="1" customWidth="1"/>
    <col min="57" max="58" width="11" hidden="1" customWidth="1"/>
    <col min="59" max="73" width="9.140625" hidden="1" customWidth="1"/>
    <col min="74" max="74" width="12.28515625" hidden="1" customWidth="1"/>
    <col min="75" max="76" width="12.28515625" style="50" hidden="1" customWidth="1"/>
    <col min="77" max="79" width="9.140625" hidden="1" customWidth="1"/>
    <col min="80" max="80" width="8.7109375" customWidth="1"/>
  </cols>
  <sheetData>
    <row r="1" spans="1:80">
      <c r="A1" t="s">
        <v>61</v>
      </c>
      <c r="B1" t="s">
        <v>62</v>
      </c>
      <c r="C1" t="s">
        <v>63</v>
      </c>
      <c r="D1" t="s">
        <v>64</v>
      </c>
      <c r="E1" t="s">
        <v>66</v>
      </c>
      <c r="F1" t="s">
        <v>65</v>
      </c>
      <c r="G1" t="s">
        <v>94</v>
      </c>
      <c r="H1" t="s">
        <v>69</v>
      </c>
      <c r="I1" t="s">
        <v>70</v>
      </c>
      <c r="J1" t="s">
        <v>71</v>
      </c>
      <c r="K1" s="51" t="s">
        <v>72</v>
      </c>
      <c r="L1" s="51" t="s">
        <v>73</v>
      </c>
      <c r="M1" t="s">
        <v>74</v>
      </c>
      <c r="N1" t="s">
        <v>10</v>
      </c>
      <c r="O1" t="s">
        <v>11</v>
      </c>
      <c r="P1" t="s">
        <v>13</v>
      </c>
      <c r="Q1" t="s">
        <v>12</v>
      </c>
      <c r="R1" s="19" t="s">
        <v>75</v>
      </c>
      <c r="S1" t="s">
        <v>136</v>
      </c>
      <c r="T1" s="19" t="s">
        <v>155</v>
      </c>
      <c r="U1" t="s">
        <v>137</v>
      </c>
      <c r="V1" t="s">
        <v>138</v>
      </c>
      <c r="W1" t="s">
        <v>139</v>
      </c>
      <c r="X1" t="s">
        <v>140</v>
      </c>
      <c r="Y1" t="s">
        <v>76</v>
      </c>
      <c r="Z1" t="s">
        <v>77</v>
      </c>
      <c r="AA1" t="s">
        <v>15</v>
      </c>
      <c r="AB1" t="s">
        <v>78</v>
      </c>
      <c r="AC1" t="s">
        <v>36</v>
      </c>
      <c r="AD1" t="s">
        <v>33</v>
      </c>
      <c r="AE1" t="s">
        <v>109</v>
      </c>
      <c r="AF1" t="s">
        <v>106</v>
      </c>
      <c r="AG1" s="51" t="s">
        <v>339</v>
      </c>
      <c r="AH1" t="s">
        <v>81</v>
      </c>
      <c r="AI1" t="s">
        <v>80</v>
      </c>
      <c r="AJ1" t="s">
        <v>79</v>
      </c>
      <c r="AK1" t="s">
        <v>82</v>
      </c>
      <c r="AL1" s="51" t="s">
        <v>83</v>
      </c>
      <c r="AM1" t="s">
        <v>88</v>
      </c>
      <c r="AN1" t="s">
        <v>89</v>
      </c>
      <c r="AO1" t="s">
        <v>90</v>
      </c>
      <c r="AP1" t="s">
        <v>91</v>
      </c>
      <c r="AQ1" t="s">
        <v>84</v>
      </c>
      <c r="AR1" t="s">
        <v>85</v>
      </c>
      <c r="AS1" t="s">
        <v>86</v>
      </c>
      <c r="AT1" t="s">
        <v>87</v>
      </c>
      <c r="AU1" s="51" t="s">
        <v>22</v>
      </c>
      <c r="AV1" t="s">
        <v>29</v>
      </c>
      <c r="AW1" t="s">
        <v>30</v>
      </c>
      <c r="AX1" t="s">
        <v>92</v>
      </c>
      <c r="AY1" t="s">
        <v>93</v>
      </c>
      <c r="AZ1" t="s">
        <v>110</v>
      </c>
      <c r="BA1" s="51" t="s">
        <v>304</v>
      </c>
      <c r="BB1" s="19" t="s">
        <v>152</v>
      </c>
      <c r="BC1" s="19" t="s">
        <v>153</v>
      </c>
      <c r="BD1" s="19" t="s">
        <v>249</v>
      </c>
      <c r="BE1" s="19" t="s">
        <v>232</v>
      </c>
      <c r="BF1" s="19" t="s">
        <v>235</v>
      </c>
      <c r="BG1" s="19" t="s">
        <v>236</v>
      </c>
      <c r="BH1" s="19" t="s">
        <v>216</v>
      </c>
      <c r="BI1" s="19" t="s">
        <v>14</v>
      </c>
      <c r="BJ1" s="19" t="s">
        <v>217</v>
      </c>
      <c r="BK1" s="19" t="s">
        <v>237</v>
      </c>
      <c r="BL1" s="19" t="s">
        <v>204</v>
      </c>
      <c r="BM1" s="19" t="s">
        <v>205</v>
      </c>
      <c r="BN1" s="19" t="s">
        <v>218</v>
      </c>
      <c r="BO1" s="19" t="s">
        <v>219</v>
      </c>
      <c r="BP1" s="19" t="s">
        <v>220</v>
      </c>
      <c r="BQ1" s="19" t="s">
        <v>221</v>
      </c>
      <c r="BR1" s="19" t="s">
        <v>222</v>
      </c>
      <c r="BS1" s="19" t="s">
        <v>231</v>
      </c>
      <c r="BT1" s="19" t="s">
        <v>170</v>
      </c>
      <c r="BU1" s="19" t="s">
        <v>278</v>
      </c>
      <c r="BV1" s="19" t="s">
        <v>297</v>
      </c>
      <c r="BW1" s="206" t="s">
        <v>315</v>
      </c>
      <c r="BX1" s="206" t="s">
        <v>328</v>
      </c>
      <c r="BY1" s="45" t="s">
        <v>67</v>
      </c>
      <c r="BZ1" s="45" t="s">
        <v>68</v>
      </c>
      <c r="CB1" s="51" t="s">
        <v>307</v>
      </c>
    </row>
    <row r="2" spans="1:80">
      <c r="A2" s="14" t="str">
        <f ca="1">IF(OR(Application!D35="",Application!D177=FALSE),"donotimport",ROUND(Application!D35,2))</f>
        <v>donotimport</v>
      </c>
      <c r="B2" s="14" t="str">
        <f ca="1">IF(Application!$D37="","donotimport",ROUND(Application!$D37,2))</f>
        <v>donotimport</v>
      </c>
      <c r="C2" s="14" t="str">
        <f ca="1">IF(Application!$D38="","donotimport",ROUND(Application!$D38,2))</f>
        <v>donotimport</v>
      </c>
      <c r="D2" s="14" t="str">
        <f ca="1">IF(Application!$D39="","donotimport",ROUND(Application!$D39,2))</f>
        <v>donotimport</v>
      </c>
      <c r="E2" s="14" t="str">
        <f ca="1">IF(Application!$D40="","donotimport",ROUND(Application!$D40,2))</f>
        <v>donotimport</v>
      </c>
      <c r="F2" s="14" t="str">
        <f ca="1">IF(Application!$D41="","donotimport",ROUND(Application!$D41,2))</f>
        <v>donotimport</v>
      </c>
      <c r="G2" s="52" t="str">
        <f ca="1">IF(Application!$D42="","donotimport",ROUND(Application!$D42,0))</f>
        <v>donotimport</v>
      </c>
      <c r="H2" s="52" t="str">
        <f ca="1">IF(Application!$D46="","donotimport",ROUND(Application!$D46,0))</f>
        <v>donotimport</v>
      </c>
      <c r="I2" s="14" t="str">
        <f ca="1">IF(Application!$D51="","donotimport",ROUND(Application!$D51,2))</f>
        <v>donotimport</v>
      </c>
      <c r="J2" s="14" t="str">
        <f ca="1">IF(Application!$D52="","donotimport",ROUND(Application!$D52,2))</f>
        <v>donotimport</v>
      </c>
      <c r="K2" s="14" t="str">
        <f ca="1">IF(Application!$D54="","donotimport",ROUND(Application!$D54,2))</f>
        <v>donotimport</v>
      </c>
      <c r="L2" s="14" t="str">
        <f ca="1">IF(Application!$D55="","donotimport",ROUND(Application!$D55,2))</f>
        <v>donotimport</v>
      </c>
      <c r="M2" s="52" t="str">
        <f ca="1">IF(Application!$D47="","donotimport",ROUND(Application!$D47,0))</f>
        <v>donotimport</v>
      </c>
      <c r="N2" s="14" t="str">
        <f ca="1">IF(Application!$D68="","donotimport",ROUND(Application!$D68,2))</f>
        <v>donotimport</v>
      </c>
      <c r="O2" s="14" t="str">
        <f ca="1">IF(Application!$D69="","donotimport",ROUND(Application!$D69,2))</f>
        <v>donotimport</v>
      </c>
      <c r="P2" s="14" t="str">
        <f ca="1">IF(Application!$D70="","donotimport",ROUND(Application!$D70,2))</f>
        <v>donotimport</v>
      </c>
      <c r="Q2" s="14" t="str">
        <f ca="1">IF(Application!$D71="","donotimport",ROUND(Application!$D71,2))</f>
        <v>donotimport</v>
      </c>
      <c r="R2" s="14" t="str">
        <f ca="1">IF(Application!$D73="","donotimport",ROUND(Application!$D73,2))</f>
        <v>donotimport</v>
      </c>
      <c r="S2" s="52" t="str">
        <f ca="1">IF(Application!$D80="","donotimport",ROUND(Application!$D80,0))</f>
        <v>donotimport</v>
      </c>
      <c r="T2" s="52">
        <v>0</v>
      </c>
      <c r="U2" s="52" t="str">
        <f ca="1">IF(Application!$D81="","donotimport",ROUND(Application!$D81,0))</f>
        <v>donotimport</v>
      </c>
      <c r="V2" s="52" t="str">
        <f ca="1">IF(Application!$D82="","donotimport",ROUND(Application!$D82,0))</f>
        <v>donotimport</v>
      </c>
      <c r="W2" s="52" t="str">
        <f ca="1">IF(Application!$D83="","donotimport",ROUND(Application!$D83,0))</f>
        <v>donotimport</v>
      </c>
      <c r="X2" s="52" t="str">
        <f ca="1">IF(Application!$C211=1,"donotimport",ROUND(Application!$C211-2,0))</f>
        <v>donotimport</v>
      </c>
      <c r="Y2" s="14" t="str">
        <f ca="1">IF(Application!$D100="","donotimport",ROUND(Application!$D100,2))</f>
        <v>donotimport</v>
      </c>
      <c r="Z2" s="14" t="str">
        <f ca="1">IF(Application!$D102="","donotimport",ROUND(Application!$D102,2))</f>
        <v>donotimport</v>
      </c>
      <c r="AA2" s="14" t="str">
        <f ca="1">IF(Application!$D103="","donotimport",ROUND(Application!$D103,2))</f>
        <v>donotimport</v>
      </c>
      <c r="AB2" s="14" t="str">
        <f ca="1">IF(Application!$D106="","donotimport",ROUND(Application!$D106,2))</f>
        <v>donotimport</v>
      </c>
      <c r="AC2" s="14" t="str">
        <f ca="1">IF(Application!$D105="","donotimport",ROUND(Application!$D105,2))</f>
        <v>donotimport</v>
      </c>
      <c r="AD2" s="14" t="str">
        <f ca="1">IF(Application!$D104="","donotimport",ROUND(Application!$D104,2))</f>
        <v>donotimport</v>
      </c>
      <c r="AE2" s="14" t="str">
        <f ca="1">IF(Application!$D104="","donotimport",ROUND(Application!$D104,2))</f>
        <v>donotimport</v>
      </c>
      <c r="AF2" s="52" t="str">
        <f ca="1">IF(Application!C197=1,"donotimport",Inputs!J2)</f>
        <v>donotimport</v>
      </c>
      <c r="AG2" s="52" t="str">
        <f ca="1">IF(Application!D96="","donotimport",Application!D96)</f>
        <v>donotimport</v>
      </c>
      <c r="AH2" s="14" t="str">
        <f ca="1">IF(Application!$D91="","donotimport",ROUND(Application!$D91,2))</f>
        <v>donotimport</v>
      </c>
      <c r="AI2" s="14" t="str">
        <f ca="1">IF(Application!$D92="","donotimport",ROUND(Application!$D92,2))</f>
        <v>donotimport</v>
      </c>
      <c r="AJ2" s="14" t="str">
        <f ca="1">IF(Application!$D93="","donotimport",ROUND(Application!$D93,2))</f>
        <v>donotimport</v>
      </c>
      <c r="AK2" s="52" t="str">
        <f ca="1">IF(Application!$D124="","donotimport",Application!D124)</f>
        <v>donotimport</v>
      </c>
      <c r="AL2" s="53" t="str">
        <f ca="1">IF(Application!$C188=1,"donotimport",Application!$C188-2)</f>
        <v>donotimport</v>
      </c>
      <c r="AM2" s="14" t="str">
        <f ca="1">IF(Application!$D127="","donotimport",ROUND(Application!$D127,2))</f>
        <v>donotimport</v>
      </c>
      <c r="AN2" s="14" t="str">
        <f ca="1">IF(Application!$D128="","donotimport",ROUND(Application!$D128,2))</f>
        <v>donotimport</v>
      </c>
      <c r="AO2" s="14" t="str">
        <f ca="1">IF(Application!$D130="","donotimport",ROUND(Application!$D130,2))</f>
        <v>donotimport</v>
      </c>
      <c r="AP2" s="14" t="str">
        <f ca="1">IF(Application!$D129="","donotimport",ROUND(Application!$D129,2))</f>
        <v>donotimport</v>
      </c>
      <c r="AQ2" s="14" t="str">
        <f ca="1">IF(Application!$D133="","donotimport",ROUND(Application!$D133,2))</f>
        <v>donotimport</v>
      </c>
      <c r="AR2" s="14" t="str">
        <f ca="1">IF(Application!$D134="","donotimport",ROUND(Application!$D134,2))</f>
        <v>donotimport</v>
      </c>
      <c r="AS2" s="14" t="str">
        <f ca="1">IF(Application!$D135="","donotimport",ROUND(Application!$D135,2))</f>
        <v>donotimport</v>
      </c>
      <c r="AT2" s="14" t="str">
        <f ca="1">IF(Application!$D136="","donotimport",ROUND(Application!$D136,2))</f>
        <v>donotimport</v>
      </c>
      <c r="AU2" s="14" t="str">
        <f ca="1">IF(Inputs!B3=0,"donotimport",ROUND(Inputs!B3,2))</f>
        <v>donotimport</v>
      </c>
      <c r="AV2" s="14" t="str">
        <f ca="1">IF(Application!$D143="","donotimport",ROUND(Application!$D143,2))</f>
        <v>donotimport</v>
      </c>
      <c r="AW2" s="14" t="str">
        <f ca="1">IF(Application!$D144="","donotimport",ROUND(Application!$D144,2))</f>
        <v>donotimport</v>
      </c>
      <c r="AX2" s="14" t="str">
        <f ca="1">IF(Application!$D145="","donotimport",ROUND(Application!$D145,2))</f>
        <v>donotimport</v>
      </c>
      <c r="AY2" s="14" t="str">
        <f ca="1">IF(Application!$D146="","donotimport",ROUND(Application!$D146,2))</f>
        <v>donotimport</v>
      </c>
      <c r="AZ2" s="14" t="str">
        <f ca="1">IF(Application!$D108="","donotimport",ROUND(Application!$D108,2))</f>
        <v>donotimport</v>
      </c>
      <c r="BA2" s="14" t="str">
        <f ca="1">IF(Application!$D121="","donotimport",ROUND(Application!$D121,2))</f>
        <v>donotimport</v>
      </c>
      <c r="BB2" s="14" t="str">
        <f ca="1">IF(Application!$D50="","donotimport",ROUND(Application!$D50,0))</f>
        <v>donotimport</v>
      </c>
      <c r="BC2" s="14" t="str">
        <f ca="1">IF(Application!$D82="","donotimport",ROUND(Application!$D82,0))</f>
        <v>donotimport</v>
      </c>
      <c r="BD2" s="52" t="str">
        <f ca="1">IF(Application!C250=1,"donotimport",ROUND(Application!C250-2,0))</f>
        <v>donotimport</v>
      </c>
      <c r="BE2" s="52" t="str">
        <f ca="1">IF(Application!$D58="","donotimport",ROUND(Application!$D58,0))</f>
        <v>donotimport</v>
      </c>
      <c r="BF2" s="147" t="str">
        <f ca="1">IF(Application!$D59="","donotimport",ROUND(Application!$D59,1))</f>
        <v>donotimport</v>
      </c>
      <c r="BG2" s="147" t="str">
        <f ca="1">IF(Application!$D60="","donotimport",ROUND(Application!$D60,1))</f>
        <v>donotimport</v>
      </c>
      <c r="BH2" s="52" t="str">
        <f ca="1">IF(Application!C255=1,"donotimport",ROUND(Application!C255-2,0))</f>
        <v>donotimport</v>
      </c>
      <c r="BI2" s="14" t="str">
        <f ca="1">IF(Application!$D72="","donotimport",ROUND(Application!$D72,2))</f>
        <v>donotimport</v>
      </c>
      <c r="BJ2" s="52" t="str">
        <f ca="1">IF(Application!C240=1,"donotimport",Application!$C240-2)</f>
        <v>donotimport</v>
      </c>
      <c r="BK2" s="52" t="str">
        <f ca="1">IF(Application!$D111="","donotimport",Application!$D111)</f>
        <v>donotimport</v>
      </c>
      <c r="BL2" s="14" t="str">
        <f ca="1">IF(Application!$D113="","donotimport",ROUND(Application!$D113,2))</f>
        <v>donotimport</v>
      </c>
      <c r="BM2" s="14" t="str">
        <f ca="1">IF(Application!$D114="","donotimport",ROUND(Application!$D114,2))</f>
        <v>donotimport</v>
      </c>
      <c r="BN2" s="14" t="str">
        <f ca="1">IF(Application!$D115="","donotimport",ROUND(Application!$D115,2))</f>
        <v>donotimport</v>
      </c>
      <c r="BO2" s="14" t="str">
        <f ca="1">IF(Application!$D116="","donotimport",ROUND(Application!$D116,2))</f>
        <v>donotimport</v>
      </c>
      <c r="BP2" s="14" t="str">
        <f ca="1">IF(Application!$D117="","donotimport",ROUND(Application!$D117,2))</f>
        <v>donotimport</v>
      </c>
      <c r="BQ2" s="14" t="str">
        <f ca="1">IF(Application!$D118="","donotimport",ROUND(Application!$D118,2))</f>
        <v>donotimport</v>
      </c>
      <c r="BR2" s="14" t="str">
        <f ca="1">IF(Application!$D119="","donotimport",ROUND(Application!$D119,2))</f>
        <v>donotimport</v>
      </c>
      <c r="BS2" s="52" t="str">
        <f ca="1">IF(Application!C237=2,"donotimport",99)</f>
        <v>donotimport</v>
      </c>
      <c r="BT2" s="14" t="str">
        <f ca="1">IF(Application!D24="","donotimport",Application!D24)</f>
        <v>donotimport</v>
      </c>
      <c r="BU2" s="178" t="str">
        <f ca="1">IF(Application!D176=FALSE,"0",1)</f>
        <v>0</v>
      </c>
      <c r="BV2" s="178">
        <f ca="1">IF(Application!I18&gt;0,Application!I18,0)</f>
        <v>0</v>
      </c>
      <c r="BW2" s="178" t="str">
        <f ca="1">IF(Application!C244=1,"donotimport",Inputs!I2)</f>
        <v>donotimport</v>
      </c>
      <c r="BX2" s="52" t="str">
        <f ca="1">IF(Application!$C260=1,"donotimport",Application!$C260-2)</f>
        <v>donotimport</v>
      </c>
    </row>
    <row r="4" spans="1:80">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0">
      <c r="R5" s="19" t="s">
        <v>181</v>
      </c>
      <c r="S5" t="s">
        <v>131</v>
      </c>
      <c r="T5" s="19" t="s">
        <v>156</v>
      </c>
      <c r="U5" t="s">
        <v>132</v>
      </c>
      <c r="V5" t="s">
        <v>133</v>
      </c>
      <c r="W5" t="s">
        <v>134</v>
      </c>
      <c r="X5" t="s">
        <v>135</v>
      </c>
    </row>
    <row r="6" spans="1:80">
      <c r="R6" s="158"/>
      <c r="T6" s="19" t="s">
        <v>157</v>
      </c>
      <c r="AB6" t="s">
        <v>16</v>
      </c>
      <c r="AF6" s="222" t="s">
        <v>346</v>
      </c>
      <c r="AG6" s="222" t="s">
        <v>239</v>
      </c>
      <c r="AK6" s="19" t="s">
        <v>163</v>
      </c>
      <c r="BA6" s="97" t="s">
        <v>223</v>
      </c>
      <c r="BB6" s="19" t="s">
        <v>154</v>
      </c>
      <c r="BC6" s="19" t="s">
        <v>154</v>
      </c>
      <c r="BD6" s="19" t="s">
        <v>247</v>
      </c>
      <c r="BE6" s="19" t="s">
        <v>240</v>
      </c>
      <c r="BF6" s="19" t="s">
        <v>233</v>
      </c>
      <c r="BG6" s="19" t="s">
        <v>234</v>
      </c>
      <c r="BH6" s="19" t="s">
        <v>253</v>
      </c>
      <c r="BI6" s="51" t="s">
        <v>223</v>
      </c>
      <c r="BJ6" s="51" t="s">
        <v>223</v>
      </c>
      <c r="BK6" s="51" t="s">
        <v>223</v>
      </c>
      <c r="BL6" s="51" t="s">
        <v>223</v>
      </c>
      <c r="BM6" s="51" t="s">
        <v>223</v>
      </c>
      <c r="BN6" s="51" t="s">
        <v>223</v>
      </c>
      <c r="BO6" s="51" t="s">
        <v>223</v>
      </c>
      <c r="BP6" s="51" t="s">
        <v>223</v>
      </c>
      <c r="BQ6" s="51" t="s">
        <v>223</v>
      </c>
      <c r="BR6" s="51" t="s">
        <v>223</v>
      </c>
      <c r="BS6" s="19" t="s">
        <v>229</v>
      </c>
      <c r="BT6" s="19"/>
      <c r="BU6" s="19" t="s">
        <v>292</v>
      </c>
      <c r="BV6" s="19" t="s">
        <v>296</v>
      </c>
      <c r="BW6" s="207" t="s">
        <v>316</v>
      </c>
      <c r="BX6" s="207" t="s">
        <v>329</v>
      </c>
    </row>
    <row r="7" spans="1:80">
      <c r="R7" s="158"/>
      <c r="AF7" s="222">
        <v>2024</v>
      </c>
      <c r="AG7" s="222">
        <v>2024</v>
      </c>
      <c r="AK7" s="19" t="s">
        <v>164</v>
      </c>
      <c r="AZ7" s="51" t="s">
        <v>305</v>
      </c>
      <c r="BA7" s="51" t="s">
        <v>305</v>
      </c>
      <c r="BD7" s="19" t="s">
        <v>248</v>
      </c>
      <c r="BH7" s="19"/>
      <c r="BI7" s="19" t="s">
        <v>264</v>
      </c>
      <c r="BK7" s="19" t="s">
        <v>171</v>
      </c>
      <c r="BU7" s="19" t="s">
        <v>293</v>
      </c>
      <c r="BV7" s="19" t="s">
        <v>295</v>
      </c>
      <c r="BW7" s="207" t="s">
        <v>317</v>
      </c>
      <c r="BX7" s="207"/>
    </row>
    <row r="8" spans="1:80">
      <c r="R8" s="158" t="s">
        <v>255</v>
      </c>
      <c r="T8" s="222" t="s">
        <v>343</v>
      </c>
      <c r="AK8" s="19" t="s">
        <v>165</v>
      </c>
      <c r="AZ8" s="51" t="s">
        <v>306</v>
      </c>
      <c r="BA8" s="51" t="s">
        <v>306</v>
      </c>
      <c r="BX8" s="207" t="s">
        <v>330</v>
      </c>
    </row>
    <row r="9" spans="1:80">
      <c r="R9" s="158">
        <v>2021</v>
      </c>
      <c r="T9" s="222">
        <v>2024</v>
      </c>
      <c r="AK9" s="19" t="s">
        <v>166</v>
      </c>
      <c r="BD9" s="22" t="s">
        <v>238</v>
      </c>
      <c r="BE9" s="22" t="s">
        <v>238</v>
      </c>
      <c r="BF9" s="22" t="s">
        <v>238</v>
      </c>
      <c r="BG9" s="22" t="s">
        <v>238</v>
      </c>
      <c r="BH9" s="22" t="s">
        <v>238</v>
      </c>
      <c r="BS9" s="22" t="s">
        <v>238</v>
      </c>
      <c r="BT9" s="22" t="s">
        <v>238</v>
      </c>
      <c r="BW9" s="207" t="s">
        <v>319</v>
      </c>
      <c r="BX9" s="207"/>
    </row>
    <row r="10" spans="1:80">
      <c r="R10" s="158"/>
      <c r="BD10" s="22" t="s">
        <v>239</v>
      </c>
      <c r="BE10" s="22" t="s">
        <v>239</v>
      </c>
      <c r="BF10" s="22" t="s">
        <v>239</v>
      </c>
      <c r="BG10" s="22" t="s">
        <v>239</v>
      </c>
      <c r="BH10" s="22" t="s">
        <v>239</v>
      </c>
      <c r="BS10" s="22" t="s">
        <v>239</v>
      </c>
      <c r="BT10" s="22" t="s">
        <v>239</v>
      </c>
      <c r="BW10" s="50">
        <v>2022</v>
      </c>
    </row>
    <row r="11" spans="1:80">
      <c r="BD11" s="144">
        <v>2021</v>
      </c>
      <c r="BE11" s="144">
        <v>2021</v>
      </c>
      <c r="BF11" s="144">
        <v>2021</v>
      </c>
      <c r="BG11" s="144">
        <v>2021</v>
      </c>
      <c r="BH11" s="144">
        <v>2021</v>
      </c>
      <c r="BS11" s="144">
        <v>2021</v>
      </c>
      <c r="BT11" s="144">
        <v>2021</v>
      </c>
    </row>
    <row r="13" spans="1:80">
      <c r="BS13" s="19" t="s">
        <v>257</v>
      </c>
    </row>
    <row r="14" spans="1:80">
      <c r="BS14" s="22" t="s">
        <v>258</v>
      </c>
    </row>
    <row r="15" spans="1:80">
      <c r="BS15" s="22" t="s">
        <v>259</v>
      </c>
    </row>
    <row r="16" spans="1:80">
      <c r="BS16" s="22" t="s">
        <v>260</v>
      </c>
    </row>
    <row r="17" spans="71:71">
      <c r="BS17" s="22" t="s">
        <v>261</v>
      </c>
    </row>
    <row r="18" spans="71:71">
      <c r="BS18" s="22" t="s">
        <v>262</v>
      </c>
    </row>
    <row r="19" spans="71:71">
      <c r="BS19" s="22" t="s">
        <v>263</v>
      </c>
    </row>
  </sheetData>
  <sheetProtection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K32"/>
  <sheetViews>
    <sheetView topLeftCell="L1" workbookViewId="0">
      <selection activeCell="K1" sqref="A1:K65536"/>
    </sheetView>
  </sheetViews>
  <sheetFormatPr defaultRowHeight="12.75"/>
  <cols>
    <col min="1" max="1" width="36" hidden="1" customWidth="1"/>
    <col min="2" max="2" width="9.140625" style="50" hidden="1" customWidth="1"/>
    <col min="3" max="4" width="8.7109375" hidden="1" customWidth="1"/>
    <col min="5" max="5" width="8.7109375" style="50" hidden="1" customWidth="1"/>
    <col min="6" max="8" width="8.7109375" hidden="1" customWidth="1"/>
    <col min="9" max="9" width="8.7109375" style="50" hidden="1" customWidth="1"/>
    <col min="10" max="11" width="8.7109375" hidden="1" customWidth="1"/>
    <col min="12" max="13" width="8.7109375" customWidth="1"/>
  </cols>
  <sheetData>
    <row r="1" spans="1:11">
      <c r="B1" s="50">
        <v>16</v>
      </c>
      <c r="E1" s="77" t="s">
        <v>155</v>
      </c>
      <c r="I1" s="207" t="s">
        <v>315</v>
      </c>
      <c r="J1" s="51" t="s">
        <v>338</v>
      </c>
      <c r="K1" s="51" t="s">
        <v>339</v>
      </c>
    </row>
    <row r="2" spans="1:11">
      <c r="B2" s="50" t="s">
        <v>22</v>
      </c>
      <c r="E2" s="50">
        <v>0</v>
      </c>
      <c r="I2" s="50">
        <f>I5</f>
        <v>0</v>
      </c>
      <c r="J2" t="str">
        <f ca="1">IF(Application!C197=1,"",(Application!C197-2))</f>
        <v/>
      </c>
      <c r="K2" t="str">
        <f ca="1">IF(Application!D96="","",Application!D96)</f>
        <v/>
      </c>
    </row>
    <row r="3" spans="1:11">
      <c r="B3" s="49">
        <f>B20</f>
        <v>0</v>
      </c>
      <c r="I3" s="77"/>
    </row>
    <row r="4" spans="1:11">
      <c r="B4" s="48"/>
    </row>
    <row r="5" spans="1:11">
      <c r="B5" s="48"/>
      <c r="I5" s="50">
        <f ca="1">IF(Application!C244=4,0,Application!C244-1)</f>
        <v>0</v>
      </c>
    </row>
    <row r="6" spans="1:11">
      <c r="B6" s="48"/>
      <c r="J6" s="97"/>
      <c r="K6" s="97"/>
    </row>
    <row r="7" spans="1:11">
      <c r="A7" s="46" t="s">
        <v>1</v>
      </c>
      <c r="B7" s="48"/>
      <c r="D7" s="19" t="s">
        <v>158</v>
      </c>
      <c r="F7" s="19" t="s">
        <v>159</v>
      </c>
      <c r="I7" s="207" t="s">
        <v>316</v>
      </c>
    </row>
    <row r="8" spans="1:11">
      <c r="A8" s="46" t="s">
        <v>0</v>
      </c>
      <c r="B8" s="48" t="b">
        <f ca="1">AND(Application!D127&gt;0,Application!D128&gt;0,Application!D129&gt;0,Application!D130&gt;0)</f>
        <v>0</v>
      </c>
      <c r="I8" s="207" t="s">
        <v>317</v>
      </c>
    </row>
    <row r="9" spans="1:11">
      <c r="A9" s="46" t="s">
        <v>265</v>
      </c>
      <c r="B9" s="49">
        <f ca="1">Application!E131</f>
        <v>0</v>
      </c>
      <c r="E9" s="207" t="s">
        <v>156</v>
      </c>
    </row>
    <row r="10" spans="1:11">
      <c r="A10" s="46" t="s">
        <v>266</v>
      </c>
      <c r="B10" s="49"/>
      <c r="E10" s="222" t="s">
        <v>341</v>
      </c>
    </row>
    <row r="11" spans="1:11">
      <c r="A11" s="47"/>
      <c r="B11" s="48"/>
      <c r="E11" s="222" t="s">
        <v>342</v>
      </c>
    </row>
    <row r="12" spans="1:11">
      <c r="A12" s="46" t="s">
        <v>2</v>
      </c>
      <c r="B12" s="48"/>
      <c r="E12" s="222" t="s">
        <v>343</v>
      </c>
    </row>
    <row r="13" spans="1:11">
      <c r="A13" s="46" t="s">
        <v>0</v>
      </c>
      <c r="B13" s="48" t="b">
        <f ca="1">AND(Application!D133&gt;0,Application!D134&gt;0,Application!D135&gt;0,Application!D136&gt;0)</f>
        <v>0</v>
      </c>
    </row>
    <row r="14" spans="1:11">
      <c r="A14" s="46" t="s">
        <v>265</v>
      </c>
      <c r="B14" s="49">
        <f ca="1">Application!E137</f>
        <v>0</v>
      </c>
    </row>
    <row r="15" spans="1:11">
      <c r="A15" s="46" t="s">
        <v>266</v>
      </c>
      <c r="B15" s="49"/>
    </row>
    <row r="16" spans="1:11">
      <c r="A16" s="47"/>
      <c r="B16" s="48"/>
    </row>
    <row r="17" spans="1:2">
      <c r="A17" s="46" t="s">
        <v>267</v>
      </c>
      <c r="B17" s="48">
        <f>IF(B8=TRUE,B9,B10)</f>
        <v>0</v>
      </c>
    </row>
    <row r="18" spans="1:2">
      <c r="A18" s="46" t="s">
        <v>268</v>
      </c>
      <c r="B18" s="48">
        <f>IF(B13=TRUE,B14,B15)</f>
        <v>0</v>
      </c>
    </row>
    <row r="19" spans="1:2">
      <c r="A19" s="46"/>
      <c r="B19" s="48"/>
    </row>
    <row r="20" spans="1:2">
      <c r="A20" s="46" t="s">
        <v>269</v>
      </c>
      <c r="B20" s="48">
        <f>ROUND(MAX(B17:B18),2)</f>
        <v>0</v>
      </c>
    </row>
    <row r="21" spans="1:2">
      <c r="A21" s="46"/>
      <c r="B21" s="48"/>
    </row>
    <row r="22" spans="1:2">
      <c r="A22" s="97" t="s">
        <v>308</v>
      </c>
      <c r="B22" s="48"/>
    </row>
    <row r="23" spans="1:2">
      <c r="A23" s="46"/>
      <c r="B23" s="48"/>
    </row>
    <row r="24" spans="1:2">
      <c r="A24" s="46"/>
      <c r="B24" s="48"/>
    </row>
    <row r="25" spans="1:2">
      <c r="A25" s="46"/>
      <c r="B25" s="48"/>
    </row>
    <row r="26" spans="1:2">
      <c r="A26" s="46"/>
      <c r="B26" s="48"/>
    </row>
    <row r="27" spans="1:2">
      <c r="A27" s="46"/>
      <c r="B27" s="48"/>
    </row>
    <row r="28" spans="1:2">
      <c r="A28" s="47"/>
      <c r="B28" s="48"/>
    </row>
    <row r="29" spans="1:2">
      <c r="A29" s="46"/>
      <c r="B29" s="48"/>
    </row>
    <row r="32" spans="1:2">
      <c r="A32" s="19"/>
    </row>
  </sheetData>
  <sheetProtection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work</cp:lastModifiedBy>
  <cp:lastPrinted>2023-11-13T15:59:02Z</cp:lastPrinted>
  <dcterms:created xsi:type="dcterms:W3CDTF">2004-12-02T15:00:21Z</dcterms:created>
  <dcterms:modified xsi:type="dcterms:W3CDTF">2024-06-14T06:50:11Z</dcterms:modified>
</cp:coreProperties>
</file>